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ate1904="1" showInkAnnotation="0" codeName="ThisWorkbook" autoCompressPictures="0"/>
  <mc:AlternateContent xmlns:mc="http://schemas.openxmlformats.org/markup-compatibility/2006">
    <mc:Choice Requires="x15">
      <x15ac:absPath xmlns:x15ac="http://schemas.microsoft.com/office/spreadsheetml/2010/11/ac" url="/Users/faziletpolat/Desktop/"/>
    </mc:Choice>
  </mc:AlternateContent>
  <xr:revisionPtr revIDLastSave="0" documentId="13_ncr:1_{FC4123AE-4028-324E-9033-0C0F79C256BC}" xr6:coauthVersionLast="47" xr6:coauthVersionMax="47" xr10:uidLastSave="{00000000-0000-0000-0000-000000000000}"/>
  <bookViews>
    <workbookView xWindow="1580" yWindow="460" windowWidth="17560" windowHeight="19300" tabRatio="798" xr2:uid="{00000000-000D-0000-FFFF-FFFF00000000}"/>
  </bookViews>
  <sheets>
    <sheet name="Index" sheetId="1008" r:id="rId1"/>
    <sheet name="Tab01" sheetId="1251" r:id="rId2"/>
    <sheet name="Tab02" sheetId="1252" r:id="rId3"/>
    <sheet name="Tab03" sheetId="1253" r:id="rId4"/>
    <sheet name="Tab04" sheetId="1254" r:id="rId5"/>
    <sheet name="Tab05" sheetId="1255" r:id="rId6"/>
    <sheet name="Tab06" sheetId="1256" r:id="rId7"/>
    <sheet name="Tab07" sheetId="1257" r:id="rId8"/>
    <sheet name="Tab08" sheetId="1258" r:id="rId9"/>
    <sheet name="Tab09" sheetId="1259" r:id="rId10"/>
    <sheet name="Tab10" sheetId="1260" r:id="rId11"/>
    <sheet name="Tab11" sheetId="1261" r:id="rId12"/>
    <sheet name="Tab12" sheetId="1262" r:id="rId13"/>
    <sheet name="Tab13" sheetId="1263" r:id="rId14"/>
    <sheet name="Tab14" sheetId="1264" r:id="rId15"/>
    <sheet name="Tab15" sheetId="1265" r:id="rId16"/>
    <sheet name="Tab16" sheetId="1266" r:id="rId17"/>
    <sheet name="Tab17" sheetId="1267" r:id="rId18"/>
    <sheet name="Tab18" sheetId="1268" r:id="rId19"/>
    <sheet name="Tab19" sheetId="1269" r:id="rId20"/>
    <sheet name="Tab20" sheetId="1270" r:id="rId21"/>
    <sheet name="Tab21" sheetId="1271" r:id="rId22"/>
    <sheet name="Tab22" sheetId="1272" r:id="rId23"/>
    <sheet name="Tab23" sheetId="1273" r:id="rId24"/>
    <sheet name="Tab24" sheetId="1274" r:id="rId25"/>
    <sheet name="Tab25" sheetId="1275" r:id="rId26"/>
    <sheet name="Tab26" sheetId="1276" r:id="rId27"/>
    <sheet name="Tab27" sheetId="1277" r:id="rId28"/>
    <sheet name="Tab28" sheetId="1278" r:id="rId29"/>
    <sheet name="Tab29" sheetId="1279" r:id="rId30"/>
    <sheet name="Tab30" sheetId="1280" r:id="rId31"/>
    <sheet name="Tab31" sheetId="1281" r:id="rId32"/>
    <sheet name="Tab32" sheetId="1282" r:id="rId33"/>
    <sheet name="Tab33" sheetId="1283" r:id="rId34"/>
    <sheet name="Tab34" sheetId="1284" r:id="rId35"/>
    <sheet name="Tab35" sheetId="1285" r:id="rId36"/>
    <sheet name="Tab36" sheetId="1286" r:id="rId37"/>
    <sheet name="Tab37" sheetId="1287" r:id="rId38"/>
    <sheet name="Tab38" sheetId="1288" r:id="rId39"/>
    <sheet name="Tab39" sheetId="1289" r:id="rId40"/>
    <sheet name="Tab40" sheetId="1290" r:id="rId41"/>
    <sheet name="Tab41" sheetId="1291" r:id="rId42"/>
    <sheet name="Tab42" sheetId="1292" r:id="rId43"/>
    <sheet name="Tab43" sheetId="1293" r:id="rId44"/>
    <sheet name="Tab44" sheetId="1294" r:id="rId45"/>
    <sheet name="Tab45" sheetId="1295" r:id="rId46"/>
    <sheet name="Tab46" sheetId="1296" r:id="rId47"/>
    <sheet name="Tab47" sheetId="1297" r:id="rId48"/>
    <sheet name="Tab48" sheetId="1298" r:id="rId49"/>
    <sheet name="Tab49" sheetId="1299" r:id="rId50"/>
    <sheet name="Tab50" sheetId="1300" r:id="rId51"/>
    <sheet name="Tab51" sheetId="1301" r:id="rId52"/>
    <sheet name="Tab52" sheetId="1302" r:id="rId5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4" i="1008" l="1"/>
  <c r="A1" i="1302"/>
  <c r="A53" i="1008"/>
  <c r="A1" i="1301"/>
  <c r="A52" i="1008"/>
  <c r="A1" i="1300"/>
  <c r="A51" i="1008"/>
  <c r="A1" i="1299"/>
  <c r="A50" i="1008"/>
  <c r="A1" i="1298"/>
  <c r="A49" i="1008"/>
  <c r="A1" i="1297"/>
  <c r="A48" i="1008"/>
  <c r="A1" i="1296"/>
  <c r="A47" i="1008"/>
  <c r="A1" i="1295"/>
  <c r="A46" i="1008"/>
  <c r="A1" i="1294"/>
  <c r="A45" i="1008"/>
  <c r="A1" i="1293"/>
  <c r="A44" i="1008"/>
  <c r="A1" i="1292"/>
  <c r="A43" i="1008"/>
  <c r="A1" i="1291"/>
  <c r="A42" i="1008"/>
  <c r="A1" i="1290"/>
  <c r="A41" i="1008"/>
  <c r="A1" i="1289"/>
  <c r="A40" i="1008"/>
  <c r="A1" i="1288"/>
  <c r="A39" i="1008"/>
  <c r="A1" i="1287"/>
  <c r="A38" i="1008"/>
  <c r="A1" i="1286"/>
  <c r="A37" i="1008"/>
  <c r="A1" i="1285"/>
  <c r="A36" i="1008"/>
  <c r="A1" i="1284"/>
  <c r="A35" i="1008"/>
  <c r="A1" i="1283"/>
  <c r="A34" i="1008"/>
  <c r="A1" i="1282"/>
  <c r="A33" i="1008"/>
  <c r="A1" i="1281"/>
  <c r="A32" i="1008"/>
  <c r="A1" i="1280"/>
  <c r="A31" i="1008"/>
  <c r="A1" i="1279"/>
  <c r="A30" i="1008"/>
  <c r="A1" i="1278"/>
  <c r="A29" i="1008"/>
  <c r="A1" i="1277"/>
  <c r="A28" i="1008"/>
  <c r="A1" i="1276"/>
  <c r="A27" i="1008"/>
  <c r="A1" i="1275"/>
  <c r="A26" i="1008"/>
  <c r="A1" i="1274"/>
  <c r="A25" i="1008"/>
  <c r="A1" i="1273"/>
  <c r="A24" i="1008"/>
  <c r="A1" i="1272"/>
  <c r="A23" i="1008"/>
  <c r="A1" i="1271"/>
  <c r="A22" i="1008"/>
  <c r="A1" i="1270"/>
  <c r="A21" i="1008"/>
  <c r="A1" i="1269"/>
  <c r="A20" i="1008"/>
  <c r="A1" i="1268"/>
  <c r="A19" i="1008"/>
  <c r="A1" i="1267"/>
  <c r="A18" i="1008"/>
  <c r="A1" i="1266"/>
  <c r="A17" i="1008"/>
  <c r="A1" i="1265"/>
  <c r="A16" i="1008"/>
  <c r="A1" i="1264"/>
  <c r="A15" i="1008"/>
  <c r="A1" i="1263"/>
  <c r="A14" i="1008"/>
  <c r="A1" i="1262"/>
  <c r="A13" i="1008"/>
  <c r="A1" i="1261"/>
  <c r="A12" i="1008"/>
  <c r="A1" i="1260"/>
  <c r="A11" i="1008"/>
  <c r="A1" i="1259"/>
  <c r="A10" i="1008"/>
  <c r="A1" i="1258"/>
  <c r="A9" i="1008"/>
  <c r="A1" i="1257"/>
  <c r="A8" i="1008"/>
  <c r="A1" i="1256"/>
  <c r="A7" i="1008"/>
  <c r="A1" i="1255"/>
  <c r="A1" i="1254"/>
  <c r="A6" i="1008"/>
  <c r="A5" i="1008"/>
  <c r="A1" i="1253"/>
  <c r="A1" i="1252"/>
  <c r="A1" i="1251"/>
  <c r="A4" i="1008"/>
  <c r="A3" i="1008"/>
</calcChain>
</file>

<file path=xl/sharedStrings.xml><?xml version="1.0" encoding="utf-8"?>
<sst xmlns="http://schemas.openxmlformats.org/spreadsheetml/2006/main" count="2980" uniqueCount="1624">
  <si>
    <t>0</t>
  </si>
  <si>
    <t>6</t>
  </si>
  <si>
    <t>15</t>
  </si>
  <si>
    <t>7</t>
  </si>
  <si>
    <t>5</t>
  </si>
  <si>
    <t>10</t>
  </si>
  <si>
    <t>27</t>
  </si>
  <si>
    <t>in %</t>
  </si>
  <si>
    <t>40</t>
  </si>
  <si>
    <t>2</t>
  </si>
  <si>
    <t>3</t>
  </si>
  <si>
    <t>28</t>
  </si>
  <si>
    <t>100</t>
  </si>
  <si>
    <t>21</t>
  </si>
  <si>
    <t>37</t>
  </si>
  <si>
    <t>13</t>
  </si>
  <si>
    <t>14</t>
  </si>
  <si>
    <t>11</t>
  </si>
  <si>
    <t>12</t>
  </si>
  <si>
    <t>22</t>
  </si>
  <si>
    <t>8</t>
  </si>
  <si>
    <t>1</t>
  </si>
  <si>
    <t>4</t>
  </si>
  <si>
    <t>9</t>
  </si>
  <si>
    <t>16</t>
  </si>
  <si>
    <t>17</t>
  </si>
  <si>
    <t>18</t>
  </si>
  <si>
    <t>24</t>
  </si>
  <si>
    <t>19</t>
  </si>
  <si>
    <t>20</t>
  </si>
  <si>
    <t>23</t>
  </si>
  <si>
    <t>25</t>
  </si>
  <si>
    <t>26</t>
  </si>
  <si>
    <t>34</t>
  </si>
  <si>
    <t>in €
Name</t>
  </si>
  <si>
    <t>Jan Koltze</t>
  </si>
  <si>
    <t xml:space="preserve">Dr. Sandra Reich </t>
  </si>
  <si>
    <t>213</t>
  </si>
  <si>
    <t>177</t>
  </si>
  <si>
    <t>124</t>
  </si>
  <si>
    <t>298</t>
  </si>
  <si>
    <t>308</t>
  </si>
  <si>
    <t>47</t>
  </si>
  <si>
    <t>54</t>
  </si>
  <si>
    <t>33</t>
  </si>
  <si>
    <t>Prof. Dr. Fritz Vahrenholt</t>
  </si>
  <si>
    <t>45</t>
  </si>
  <si>
    <t>Baader Bank</t>
  </si>
  <si>
    <t>Christian Obst</t>
  </si>
  <si>
    <t>Marc Gabriel</t>
  </si>
  <si>
    <t>Commerzbank</t>
  </si>
  <si>
    <t>Ingo-Martin Schachel</t>
  </si>
  <si>
    <t>DZ Bank</t>
  </si>
  <si>
    <t>Dirk Schlamp</t>
  </si>
  <si>
    <t>Exane BNP Paribas</t>
  </si>
  <si>
    <t>Jatinder Goel</t>
  </si>
  <si>
    <t>Henning Breiter</t>
  </si>
  <si>
    <t>Sven Diermeier</t>
  </si>
  <si>
    <t>Kepler Cheuvreux</t>
  </si>
  <si>
    <t>Rochus Brauneiser</t>
  </si>
  <si>
    <t>LBBW</t>
  </si>
  <si>
    <t>Jens Münstermann</t>
  </si>
  <si>
    <t>Ioannis Masvoulas</t>
  </si>
  <si>
    <t>Morgan Stanley</t>
  </si>
  <si>
    <t>NordLB</t>
  </si>
  <si>
    <t>Holger Fechner</t>
  </si>
  <si>
    <t>M.M. Warburg</t>
  </si>
  <si>
    <t>Eggert Kuls</t>
  </si>
  <si>
    <t>√</t>
  </si>
  <si>
    <t>63</t>
  </si>
  <si>
    <t>60</t>
  </si>
  <si>
    <t>EMAS</t>
  </si>
  <si>
    <t>Pirdop (BG)</t>
  </si>
  <si>
    <t>Olen (BE)</t>
  </si>
  <si>
    <t>Hamburg, E. R. N. (DE)</t>
  </si>
  <si>
    <t>Buffalo (USA)</t>
  </si>
  <si>
    <t>Pori (FI)</t>
  </si>
  <si>
    <t>Avellino (IT)</t>
  </si>
  <si>
    <t>Zutphen (NL)</t>
  </si>
  <si>
    <t>Stolberg (DE)</t>
  </si>
  <si>
    <t>Emmerich, Deutsche Giessdraht (DE)</t>
  </si>
  <si>
    <t>Röthenbach, RETORTE (DE)</t>
  </si>
  <si>
    <t>Hamburg, Peute Baustoff (DE)</t>
  </si>
  <si>
    <t>52</t>
  </si>
  <si>
    <t>55</t>
  </si>
  <si>
    <t>DE</t>
  </si>
  <si>
    <t>Hamburg</t>
  </si>
  <si>
    <t>E. R. N. Elektro-Recycling NORD GmbH</t>
  </si>
  <si>
    <t>Peute Baustoff GmbH</t>
  </si>
  <si>
    <t>Lünen</t>
  </si>
  <si>
    <t>Aurubis AG</t>
  </si>
  <si>
    <t>Stolberg</t>
  </si>
  <si>
    <t>Emmerich</t>
  </si>
  <si>
    <t>Deutsche Giessdraht GmbH</t>
  </si>
  <si>
    <t>Röthenbach</t>
  </si>
  <si>
    <t>RETORTE GmbH Selenium Chemicals &amp; Metals</t>
  </si>
  <si>
    <t>44</t>
  </si>
  <si>
    <t>Berlin</t>
  </si>
  <si>
    <t>BG</t>
  </si>
  <si>
    <t xml:space="preserve">Pirdop </t>
  </si>
  <si>
    <t>Aurubis Bulgaria AD</t>
  </si>
  <si>
    <t>BE</t>
  </si>
  <si>
    <t>Olen</t>
  </si>
  <si>
    <t>Aurubis Belgium NV/SA</t>
  </si>
  <si>
    <t>NL</t>
  </si>
  <si>
    <t>Zutphen</t>
  </si>
  <si>
    <t>Aurubis Netherlands BV</t>
  </si>
  <si>
    <t>FI</t>
  </si>
  <si>
    <t>Pori</t>
  </si>
  <si>
    <t>Aurubis Finland Oy</t>
  </si>
  <si>
    <t>IT</t>
  </si>
  <si>
    <t>Avellino</t>
  </si>
  <si>
    <t>Aurubis Italia Srl</t>
  </si>
  <si>
    <t>Mortara</t>
  </si>
  <si>
    <t>Aurubis Mortara S. p. A.</t>
  </si>
  <si>
    <t>UK</t>
  </si>
  <si>
    <t>Aurubis UK. Ltd.</t>
  </si>
  <si>
    <t>SK</t>
  </si>
  <si>
    <t>Aurubis Slovakia s. r. o.</t>
  </si>
  <si>
    <t>SE</t>
  </si>
  <si>
    <t>FR</t>
  </si>
  <si>
    <t>Aurubis Product Sales GmbH</t>
  </si>
  <si>
    <t>RU</t>
  </si>
  <si>
    <t>St. Petersburg</t>
  </si>
  <si>
    <t>ES</t>
  </si>
  <si>
    <t>Barcelona</t>
  </si>
  <si>
    <t xml:space="preserve">Aurubis Product Sales GmbH </t>
  </si>
  <si>
    <t>TR</t>
  </si>
  <si>
    <t>Istanbul</t>
  </si>
  <si>
    <t>Buffalo</t>
  </si>
  <si>
    <t>Aurubis Buffalo Inc.</t>
  </si>
  <si>
    <t>CN</t>
  </si>
  <si>
    <t>Shanghai</t>
  </si>
  <si>
    <t>Dubai</t>
  </si>
  <si>
    <t>SG</t>
  </si>
  <si>
    <t>TH</t>
  </si>
  <si>
    <t>JP</t>
  </si>
  <si>
    <t>KR</t>
  </si>
  <si>
    <t>191</t>
  </si>
  <si>
    <t>329</t>
  </si>
  <si>
    <t>332</t>
  </si>
  <si>
    <t>2017/18</t>
  </si>
  <si>
    <t>2016/17</t>
  </si>
  <si>
    <t>424</t>
  </si>
  <si>
    <t>408</t>
  </si>
  <si>
    <t>318</t>
  </si>
  <si>
    <t>248</t>
  </si>
  <si>
    <t>30</t>
  </si>
  <si>
    <t>-25</t>
  </si>
  <si>
    <t>-7</t>
  </si>
  <si>
    <t>57</t>
  </si>
  <si>
    <t>EBIT</t>
  </si>
  <si>
    <t>359</t>
  </si>
  <si>
    <t>Gold</t>
  </si>
  <si>
    <t>t</t>
  </si>
  <si>
    <t>Nickel</t>
  </si>
  <si>
    <t>kg</t>
  </si>
  <si>
    <t>-11</t>
  </si>
  <si>
    <t>50</t>
  </si>
  <si>
    <t>53</t>
  </si>
  <si>
    <t>&gt; 1</t>
  </si>
  <si>
    <t>&gt; 5</t>
  </si>
  <si>
    <t>&gt; 20</t>
  </si>
  <si>
    <t>&gt; 50</t>
  </si>
  <si>
    <t>545</t>
  </si>
  <si>
    <t>462</t>
  </si>
  <si>
    <t>440</t>
  </si>
  <si>
    <t>121</t>
  </si>
  <si>
    <t>135</t>
  </si>
  <si>
    <t>200</t>
  </si>
  <si>
    <t>265</t>
  </si>
  <si>
    <t>236</t>
  </si>
  <si>
    <t>203</t>
  </si>
  <si>
    <t>480</t>
  </si>
  <si>
    <t>182</t>
  </si>
  <si>
    <t>175</t>
  </si>
  <si>
    <t>%</t>
  </si>
  <si>
    <t>€</t>
  </si>
  <si>
    <t>Prof. Dr.-Ing. Heinz Jörg Fuhrmann</t>
  </si>
  <si>
    <t>Dr. Elke Lossin</t>
  </si>
  <si>
    <t>Stefan Schmidt</t>
  </si>
  <si>
    <t>Melf Singer</t>
  </si>
  <si>
    <t>Andrea Bauer</t>
  </si>
  <si>
    <t xml:space="preserve">Prof. Dr. Karl Friedrich Jakob </t>
  </si>
  <si>
    <t>556</t>
  </si>
  <si>
    <t>289</t>
  </si>
  <si>
    <t>2018/19</t>
  </si>
  <si>
    <t>2018</t>
  </si>
  <si>
    <t>522</t>
  </si>
  <si>
    <t>936</t>
  </si>
  <si>
    <t>ISO 14001</t>
  </si>
  <si>
    <t>ISO 50001</t>
  </si>
  <si>
    <t>ISO 9001</t>
  </si>
  <si>
    <t>IATF 16949</t>
  </si>
  <si>
    <t>EfbV</t>
  </si>
  <si>
    <t>in €</t>
  </si>
  <si>
    <t>Deniz Filiz Acar</t>
  </si>
  <si>
    <t>Christian Ehrentraut</t>
  </si>
  <si>
    <t xml:space="preserve">Dr. Stephan Krümmer </t>
  </si>
  <si>
    <t>4/4</t>
  </si>
  <si>
    <t>192</t>
  </si>
  <si>
    <t>208</t>
  </si>
  <si>
    <t>302</t>
  </si>
  <si>
    <t>70</t>
  </si>
  <si>
    <t>51</t>
  </si>
  <si>
    <t>-426</t>
  </si>
  <si>
    <t>-39</t>
  </si>
  <si>
    <t>-265</t>
  </si>
  <si>
    <t>125</t>
  </si>
  <si>
    <t>41</t>
  </si>
  <si>
    <t xml:space="preserve">Deutsche Bank </t>
  </si>
  <si>
    <t>138</t>
  </si>
  <si>
    <t>272</t>
  </si>
  <si>
    <t>224</t>
  </si>
  <si>
    <t>539</t>
  </si>
  <si>
    <t>585</t>
  </si>
  <si>
    <t>-3</t>
  </si>
  <si>
    <t>-1</t>
  </si>
  <si>
    <t>35</t>
  </si>
  <si>
    <t>-16</t>
  </si>
  <si>
    <t>62</t>
  </si>
  <si>
    <t>-56</t>
  </si>
  <si>
    <t>5/5</t>
  </si>
  <si>
    <t>Management</t>
  </si>
  <si>
    <t>in €</t>
  </si>
  <si>
    <t>2019/20</t>
  </si>
  <si>
    <t>319</t>
  </si>
  <si>
    <t>990</t>
  </si>
  <si>
    <t>997</t>
  </si>
  <si>
    <t>602</t>
  </si>
  <si>
    <t>584</t>
  </si>
  <si>
    <t>2019</t>
  </si>
  <si>
    <t>503</t>
  </si>
  <si>
    <t>941</t>
  </si>
  <si>
    <t xml:space="preserve">Beerse, Metallo (BE) </t>
  </si>
  <si>
    <t>Berango, Metallo (ES)</t>
  </si>
  <si>
    <t>Dolný Kubín (SK)</t>
  </si>
  <si>
    <t>Mortara (IT)</t>
  </si>
  <si>
    <r>
      <t>2018/19</t>
    </r>
    <r>
      <rPr>
        <vertAlign val="superscript"/>
        <sz val="12"/>
        <rFont val="Arial"/>
        <family val="2"/>
      </rPr>
      <t xml:space="preserve"> 2</t>
    </r>
  </si>
  <si>
    <r>
      <t>2017/18</t>
    </r>
    <r>
      <rPr>
        <vertAlign val="superscript"/>
        <sz val="12"/>
        <rFont val="Arial"/>
        <family val="2"/>
      </rPr>
      <t xml:space="preserve"> 2</t>
    </r>
  </si>
  <si>
    <r>
      <t>2016/17</t>
    </r>
    <r>
      <rPr>
        <vertAlign val="superscript"/>
        <sz val="12"/>
        <rFont val="Arial"/>
        <family val="2"/>
      </rPr>
      <t xml:space="preserve"> 2</t>
    </r>
  </si>
  <si>
    <t xml:space="preserve"> Berlin</t>
  </si>
  <si>
    <t>Beerse</t>
  </si>
  <si>
    <t>Metallo Belgium NV</t>
  </si>
  <si>
    <t>Metallo Group 
Holding NV</t>
  </si>
  <si>
    <t>Smethwick/
Birmingham</t>
  </si>
  <si>
    <t>Berango</t>
  </si>
  <si>
    <t>Metallo Spain S. L. U.</t>
  </si>
  <si>
    <t>Lyon/
Septème</t>
  </si>
  <si>
    <t>azeti GmbH</t>
  </si>
  <si>
    <t>Aurubis Schweden AB</t>
  </si>
  <si>
    <t>Aurubis Turkey Kimya
Anonim Sirketi</t>
  </si>
  <si>
    <r>
      <t>Aurubis Metal Products (Shanghai) Co., Ltd</t>
    </r>
    <r>
      <rPr>
        <vertAlign val="superscript"/>
        <sz val="12"/>
        <rFont val="Arial"/>
        <family val="2"/>
      </rPr>
      <t>.</t>
    </r>
  </si>
  <si>
    <t>490</t>
  </si>
  <si>
    <t>-500</t>
  </si>
  <si>
    <t>221</t>
  </si>
  <si>
    <t>223</t>
  </si>
  <si>
    <t>253</t>
  </si>
  <si>
    <t>IFRS</t>
  </si>
  <si>
    <t>193</t>
  </si>
  <si>
    <t>-553</t>
  </si>
  <si>
    <t>-210</t>
  </si>
  <si>
    <t>376</t>
  </si>
  <si>
    <t>275</t>
  </si>
  <si>
    <t>-9</t>
  </si>
  <si>
    <t>367</t>
  </si>
  <si>
    <t>264</t>
  </si>
  <si>
    <t>-102</t>
  </si>
  <si>
    <t>583</t>
  </si>
  <si>
    <t>IFRS 5</t>
  </si>
  <si>
    <t>-22</t>
  </si>
  <si>
    <t>-186</t>
  </si>
  <si>
    <t>114</t>
  </si>
  <si>
    <t>578</t>
  </si>
  <si>
    <t>78</t>
  </si>
  <si>
    <t>-612</t>
  </si>
  <si>
    <t>459</t>
  </si>
  <si>
    <t>-556</t>
  </si>
  <si>
    <t>-208</t>
  </si>
  <si>
    <t>-38</t>
  </si>
  <si>
    <t>481</t>
  </si>
  <si>
    <t>202</t>
  </si>
  <si>
    <t>-170</t>
  </si>
  <si>
    <t>972</t>
  </si>
  <si>
    <t>807</t>
  </si>
  <si>
    <t>-19</t>
  </si>
  <si>
    <t>316</t>
  </si>
  <si>
    <t>598</t>
  </si>
  <si>
    <t>-282</t>
  </si>
  <si>
    <t>-60</t>
  </si>
  <si>
    <t>-148</t>
  </si>
  <si>
    <t>108</t>
  </si>
  <si>
    <t>105</t>
  </si>
  <si>
    <t>-36</t>
  </si>
  <si>
    <t>88</t>
  </si>
  <si>
    <t>-639</t>
  </si>
  <si>
    <t>190</t>
  </si>
  <si>
    <t>328</t>
  </si>
  <si>
    <t>-205</t>
  </si>
  <si>
    <t>-499</t>
  </si>
  <si>
    <t>465</t>
  </si>
  <si>
    <t>-190</t>
  </si>
  <si>
    <t>EBITDA</t>
  </si>
  <si>
    <t>415</t>
  </si>
  <si>
    <t>502</t>
  </si>
  <si>
    <t>369</t>
  </si>
  <si>
    <t>368</t>
  </si>
  <si>
    <t>294</t>
  </si>
  <si>
    <t>167</t>
  </si>
  <si>
    <t>237</t>
  </si>
  <si>
    <t>210</t>
  </si>
  <si>
    <t>140</t>
  </si>
  <si>
    <t>133</t>
  </si>
  <si>
    <t>Individual disclosure for meeting participation</t>
  </si>
  <si>
    <t>Supervisory Board members</t>
  </si>
  <si>
    <t>Stefan Schmidt (Deputy Chairman)</t>
  </si>
  <si>
    <t>4 meetings</t>
  </si>
  <si>
    <t>Did not meet during the fiscal year</t>
  </si>
  <si>
    <t>Audit Committee</t>
  </si>
  <si>
    <t>Conciliation Committee</t>
  </si>
  <si>
    <t>Nomination Committee</t>
  </si>
  <si>
    <t>Skill area</t>
  </si>
  <si>
    <t>Skill description</t>
  </si>
  <si>
    <t>Skills profile for the entire Supervisory Board</t>
  </si>
  <si>
    <t xml:space="preserve">Technology </t>
  </si>
  <si>
    <t>International experience</t>
  </si>
  <si>
    <t xml:space="preserve">Risk management </t>
  </si>
  <si>
    <t>Finance</t>
  </si>
  <si>
    <t>Strategy</t>
  </si>
  <si>
    <t xml:space="preserve">Experience and knowledge regarding the management of an industrial company </t>
  </si>
  <si>
    <t>Knowledge of metallurgy and the procurement markets for a resource-intensive group of companies</t>
  </si>
  <si>
    <t>Experience and knowledge in international business and related topics (e.g., sales/marketing)</t>
  </si>
  <si>
    <t>Knowledge and experience in the application of accounting principles and internal control procedures</t>
  </si>
  <si>
    <t>Knowledge of ESG factors and their significance for Aurubis, particularly as an energy-intensive company</t>
  </si>
  <si>
    <t>Experience in the area of sustainability and corporate responsibility</t>
  </si>
  <si>
    <t>Knowledge of corporate governance of an exchange-listed company (German Corporate Governance Code, Market Abuse Regulation, etc.)</t>
  </si>
  <si>
    <t>Experience with strategy processes and with the implementation of M&amp;A projects</t>
  </si>
  <si>
    <t>Benefits granted</t>
  </si>
  <si>
    <t>Total</t>
  </si>
  <si>
    <t>Fixed
compensation</t>
  </si>
  <si>
    <t>Fringe
benefits</t>
  </si>
  <si>
    <t>600,000</t>
  </si>
  <si>
    <t>Min.</t>
  </si>
  <si>
    <t>Max.</t>
  </si>
  <si>
    <t>53,333</t>
  </si>
  <si>
    <t>340,000</t>
  </si>
  <si>
    <t>380,000</t>
  </si>
  <si>
    <t>Variable compensation for several years</t>
  </si>
  <si>
    <t>Variable compensation for one year</t>
  </si>
  <si>
    <t>1,515,129</t>
  </si>
  <si>
    <t>1,775,129</t>
  </si>
  <si>
    <t>12,571</t>
  </si>
  <si>
    <t>612,571</t>
  </si>
  <si>
    <t>393,557</t>
  </si>
  <si>
    <t>196,778</t>
  </si>
  <si>
    <t>312,222</t>
  </si>
  <si>
    <t>260,000</t>
  </si>
  <si>
    <t>500,000</t>
  </si>
  <si>
    <t>375,000</t>
  </si>
  <si>
    <t>4,035</t>
  </si>
  <si>
    <t>57,368</t>
  </si>
  <si>
    <t>52,537</t>
  </si>
  <si>
    <t>35,025</t>
  </si>
  <si>
    <t>144,930</t>
  </si>
  <si>
    <t>110,301</t>
  </si>
  <si>
    <t>255,231</t>
  </si>
  <si>
    <t>167,669</t>
  </si>
  <si>
    <t>180,000</t>
  </si>
  <si>
    <t>1,145,159</t>
  </si>
  <si>
    <t>30,086</t>
  </si>
  <si>
    <t>410,086</t>
  </si>
  <si>
    <t>242,038</t>
  </si>
  <si>
    <t>121,019</t>
  </si>
  <si>
    <t>192,017</t>
  </si>
  <si>
    <t>965,159</t>
  </si>
  <si>
    <t>Rainer Verhoeven
Executive Board member 
since January 1, 2018</t>
  </si>
  <si>
    <t>1,453,333</t>
  </si>
  <si>
    <t>1,516,122</t>
  </si>
  <si>
    <t>3,675,054</t>
  </si>
  <si>
    <t>4,405,355</t>
  </si>
  <si>
    <t>62,789</t>
  </si>
  <si>
    <t>955,750</t>
  </si>
  <si>
    <t>451,607</t>
  </si>
  <si>
    <t>751,575</t>
  </si>
  <si>
    <t>730,301</t>
  </si>
  <si>
    <t>1,049,836</t>
  </si>
  <si>
    <t>1,229,836</t>
  </si>
  <si>
    <t>420,000</t>
  </si>
  <si>
    <t>16,097</t>
  </si>
  <si>
    <t>436,097</t>
  </si>
  <si>
    <t>267,619</t>
  </si>
  <si>
    <t>133,809</t>
  </si>
  <si>
    <t>212,311</t>
  </si>
  <si>
    <t>255,000</t>
  </si>
  <si>
    <t>Total
compensation</t>
  </si>
  <si>
    <t>Inflow</t>
  </si>
  <si>
    <t>123,315</t>
  </si>
  <si>
    <t>735,886</t>
  </si>
  <si>
    <t>995,886</t>
  </si>
  <si>
    <t>145,143</t>
  </si>
  <si>
    <t>555,229</t>
  </si>
  <si>
    <t>735,229</t>
  </si>
  <si>
    <t>222,970</t>
  </si>
  <si>
    <t>659,067</t>
  </si>
  <si>
    <t>839,067</t>
  </si>
  <si>
    <t>Attendance
fees</t>
  </si>
  <si>
    <t>Compen-sation for
committee
membership</t>
  </si>
  <si>
    <t>1,125,000</t>
  </si>
  <si>
    <t>1,544,000</t>
  </si>
  <si>
    <t>225,000</t>
  </si>
  <si>
    <t>50,000</t>
  </si>
  <si>
    <t>10,000</t>
  </si>
  <si>
    <t>9,000</t>
  </si>
  <si>
    <t>284,000</t>
  </si>
  <si>
    <t>75,000</t>
  </si>
  <si>
    <t>15,000</t>
  </si>
  <si>
    <t>99,000</t>
  </si>
  <si>
    <t>22,500</t>
  </si>
  <si>
    <t>106,500</t>
  </si>
  <si>
    <t>100,000</t>
  </si>
  <si>
    <t>25,000</t>
  </si>
  <si>
    <t>14,000</t>
  </si>
  <si>
    <t>114,000</t>
  </si>
  <si>
    <t>12,000</t>
  </si>
  <si>
    <t>112,000</t>
  </si>
  <si>
    <t>107,500</t>
  </si>
  <si>
    <t>13,000</t>
  </si>
  <si>
    <t>113,000</t>
  </si>
  <si>
    <t>45,000</t>
  </si>
  <si>
    <t>134,000</t>
  </si>
  <si>
    <t>150,000</t>
  </si>
  <si>
    <t>188,000</t>
  </si>
  <si>
    <t>290,000</t>
  </si>
  <si>
    <t>129,000</t>
  </si>
  <si>
    <t>Fixed compensation</t>
  </si>
  <si>
    <t>Basic compensation</t>
  </si>
  <si>
    <t>Pension plans</t>
  </si>
  <si>
    <t>Fringe benefits</t>
  </si>
  <si>
    <t>Variable compensation</t>
  </si>
  <si>
    <t>Malus and clawback</t>
  </si>
  <si>
    <t>Possibility of a partial or full reduction (malus) or reclamation (clawback) of the variable compensation (variable compensation for one year and several years) in the case of a compliance offense or errors in the consolidated financial statements</t>
  </si>
  <si>
    <t>Premature termination 
of Executive Board contract</t>
  </si>
  <si>
    <t>Overview of material topics</t>
  </si>
  <si>
    <t>Rainer Verhoeven
Executive Board member               since January 1, 2018</t>
  </si>
  <si>
    <t>Environmental matters</t>
  </si>
  <si>
    <t>Social matters</t>
  </si>
  <si>
    <t>Human rights</t>
  </si>
  <si>
    <t>Future-oriented employer</t>
  </si>
  <si>
    <t>Training and education</t>
  </si>
  <si>
    <t>Health and safety</t>
  </si>
  <si>
    <t>Energy and climate</t>
  </si>
  <si>
    <t>Recycling solutions</t>
  </si>
  <si>
    <t>Social engagement</t>
  </si>
  <si>
    <t xml:space="preserve">
Material for Aurubis</t>
  </si>
  <si>
    <t>Aurubis Group personnel structure as at the reporting date September 30</t>
  </si>
  <si>
    <t>Employees</t>
  </si>
  <si>
    <t>Female</t>
  </si>
  <si>
    <t>Male</t>
  </si>
  <si>
    <t>Blue collar</t>
  </si>
  <si>
    <t>Apprentices</t>
  </si>
  <si>
    <t>7,236</t>
  </si>
  <si>
    <t>6,831</t>
  </si>
  <si>
    <t>13 %</t>
  </si>
  <si>
    <t>12 %</t>
  </si>
  <si>
    <t>87 %</t>
  </si>
  <si>
    <t>88 %</t>
  </si>
  <si>
    <t>4,356</t>
  </si>
  <si>
    <t>4,214</t>
  </si>
  <si>
    <t>3 %</t>
  </si>
  <si>
    <t>4 %</t>
  </si>
  <si>
    <t>97 %</t>
  </si>
  <si>
    <t>96 %</t>
  </si>
  <si>
    <t>2,561</t>
  </si>
  <si>
    <t>2,328</t>
  </si>
  <si>
    <t>29 %</t>
  </si>
  <si>
    <t>28 %</t>
  </si>
  <si>
    <t>71 %</t>
  </si>
  <si>
    <t>72 %</t>
  </si>
  <si>
    <t>10 %</t>
  </si>
  <si>
    <t>7.4 %</t>
  </si>
  <si>
    <t>7.8 %</t>
  </si>
  <si>
    <t>6.6 %</t>
  </si>
  <si>
    <t>14.1</t>
  </si>
  <si>
    <t>14.3</t>
  </si>
  <si>
    <r>
      <t xml:space="preserve">Age structure as at the reporting date September 30 </t>
    </r>
    <r>
      <rPr>
        <b/>
        <vertAlign val="superscript"/>
        <sz val="16"/>
        <rFont val="Arial"/>
        <family val="2"/>
      </rPr>
      <t>1</t>
    </r>
  </si>
  <si>
    <t>&lt; 20 years</t>
  </si>
  <si>
    <t>20–29 years</t>
  </si>
  <si>
    <t>30–39 years</t>
  </si>
  <si>
    <t>1,806</t>
  </si>
  <si>
    <t>1,642</t>
  </si>
  <si>
    <t>40–49 years</t>
  </si>
  <si>
    <t>1,583</t>
  </si>
  <si>
    <t>1,467</t>
  </si>
  <si>
    <t>50–59 years</t>
  </si>
  <si>
    <t>1,912</t>
  </si>
  <si>
    <t>1,824</t>
  </si>
  <si>
    <t>60–69 years</t>
  </si>
  <si>
    <t>&gt; 69 years</t>
  </si>
  <si>
    <t>Apprenticeship rate in Germany</t>
  </si>
  <si>
    <t>Apprentice retention rate in Germany</t>
  </si>
  <si>
    <t>White collar</t>
  </si>
  <si>
    <t>Percentage of employees receiving training</t>
  </si>
  <si>
    <t>7.7 %</t>
  </si>
  <si>
    <t>7.3 %</t>
  </si>
  <si>
    <t>6.3 %</t>
  </si>
  <si>
    <t>71.2 %</t>
  </si>
  <si>
    <t>78.4 %</t>
  </si>
  <si>
    <t>12.0</t>
  </si>
  <si>
    <t>15.2</t>
  </si>
  <si>
    <t>10.2</t>
  </si>
  <si>
    <t>13.6</t>
  </si>
  <si>
    <t>18.3</t>
  </si>
  <si>
    <t>15.1</t>
  </si>
  <si>
    <t>Occupational health and safety KPIs</t>
  </si>
  <si>
    <t>4.8</t>
  </si>
  <si>
    <t>Number of work-related fatalities</t>
  </si>
  <si>
    <t>in million MWh</t>
  </si>
  <si>
    <t>1.69</t>
  </si>
  <si>
    <t>1.75</t>
  </si>
  <si>
    <t>1.78</t>
  </si>
  <si>
    <t>3.47</t>
  </si>
  <si>
    <t>Total (Scope 1 + 2)</t>
  </si>
  <si>
    <t>1,444</t>
  </si>
  <si>
    <t>1,459</t>
  </si>
  <si>
    <t>1,917</t>
  </si>
  <si>
    <t>2,081</t>
  </si>
  <si>
    <t>Specific emissions from copper production</t>
  </si>
  <si>
    <t>in g/t copper output</t>
  </si>
  <si>
    <t>1.0</t>
  </si>
  <si>
    <t>1.1</t>
  </si>
  <si>
    <t xml:space="preserve">Certifications by site </t>
  </si>
  <si>
    <t>Key figures of Aurubis shares</t>
  </si>
  <si>
    <r>
      <t xml:space="preserve">Year high (close) </t>
    </r>
    <r>
      <rPr>
        <vertAlign val="superscript"/>
        <sz val="12"/>
        <rFont val="Arial"/>
        <family val="2"/>
      </rPr>
      <t>1</t>
    </r>
  </si>
  <si>
    <r>
      <t xml:space="preserve">Year low (close) </t>
    </r>
    <r>
      <rPr>
        <vertAlign val="superscript"/>
        <sz val="12"/>
        <rFont val="Arial"/>
        <family val="2"/>
      </rPr>
      <t>1</t>
    </r>
  </si>
  <si>
    <r>
      <t xml:space="preserve">Market capitalization as at fiscal year-end </t>
    </r>
    <r>
      <rPr>
        <vertAlign val="superscript"/>
        <sz val="12"/>
        <rFont val="Arial"/>
        <family val="2"/>
      </rPr>
      <t>1</t>
    </r>
  </si>
  <si>
    <t>Number of shares as at fiscal year-end</t>
  </si>
  <si>
    <t>Dividend or recommended dividend</t>
  </si>
  <si>
    <t>Dividend yield</t>
  </si>
  <si>
    <t>Operating earnings per share</t>
  </si>
  <si>
    <t>58.14</t>
  </si>
  <si>
    <t>40.89</t>
  </si>
  <si>
    <t>60.24</t>
  </si>
  <si>
    <t>68.54</t>
  </si>
  <si>
    <t>62.22</t>
  </si>
  <si>
    <t>61.02</t>
  </si>
  <si>
    <t>86.12</t>
  </si>
  <si>
    <t>78.47</t>
  </si>
  <si>
    <t>32.31</t>
  </si>
  <si>
    <t>35.60</t>
  </si>
  <si>
    <t>55.44</t>
  </si>
  <si>
    <t>46.79</t>
  </si>
  <si>
    <t>2,614</t>
  </si>
  <si>
    <t>1,838</t>
  </si>
  <si>
    <t>2,708</t>
  </si>
  <si>
    <t>3,081</t>
  </si>
  <si>
    <t>44,956.70</t>
  </si>
  <si>
    <t>1.30</t>
  </si>
  <si>
    <t>1.25</t>
  </si>
  <si>
    <t>1.55</t>
  </si>
  <si>
    <t>1.45</t>
  </si>
  <si>
    <t>2.2</t>
  </si>
  <si>
    <t>3.1</t>
  </si>
  <si>
    <t>2.6</t>
  </si>
  <si>
    <t>2.1</t>
  </si>
  <si>
    <t>2.5</t>
  </si>
  <si>
    <t>3.73</t>
  </si>
  <si>
    <t>3.08</t>
  </si>
  <si>
    <t>5.87</t>
  </si>
  <si>
    <t>5.21</t>
  </si>
  <si>
    <t>15.59</t>
  </si>
  <si>
    <t>13.28</t>
  </si>
  <si>
    <t>10.26</t>
  </si>
  <si>
    <t>13.16</t>
  </si>
  <si>
    <t>in € million</t>
  </si>
  <si>
    <t>Information on Aurubis shares</t>
  </si>
  <si>
    <t>Security Identification Number</t>
  </si>
  <si>
    <t xml:space="preserve">676650 </t>
  </si>
  <si>
    <t xml:space="preserve">DE 000 67 66 504 </t>
  </si>
  <si>
    <t xml:space="preserve">Stock market segment </t>
  </si>
  <si>
    <t xml:space="preserve">MDAX </t>
  </si>
  <si>
    <t>Stock exchanges</t>
  </si>
  <si>
    <t>Regulated market: Frankfurt am Main and Hamburg; unofficial market: Berlin, Düsseldorf, Hanover, Munich, Stuttgart, Tradegate</t>
  </si>
  <si>
    <t xml:space="preserve">Market segment </t>
  </si>
  <si>
    <t xml:space="preserve">Prime Standard </t>
  </si>
  <si>
    <t xml:space="preserve">Issue price </t>
  </si>
  <si>
    <t xml:space="preserve">€ 12.78 </t>
  </si>
  <si>
    <t xml:space="preserve">Average daily trading volume </t>
  </si>
  <si>
    <t xml:space="preserve">Ticker symbol </t>
  </si>
  <si>
    <t xml:space="preserve">NDA </t>
  </si>
  <si>
    <t xml:space="preserve">Reuters code </t>
  </si>
  <si>
    <t xml:space="preserve">NAFG </t>
  </si>
  <si>
    <t xml:space="preserve">Bloomberg code </t>
  </si>
  <si>
    <t xml:space="preserve">NDA_GR </t>
  </si>
  <si>
    <t>Sites and employees</t>
  </si>
  <si>
    <t>Employees in Europe</t>
  </si>
  <si>
    <t>Employees in the US</t>
  </si>
  <si>
    <t>Total employees</t>
  </si>
  <si>
    <t>US</t>
  </si>
  <si>
    <t>Asia</t>
  </si>
  <si>
    <t>UAE</t>
  </si>
  <si>
    <t>Employees in Asia</t>
  </si>
  <si>
    <t>Europe</t>
  </si>
  <si>
    <t>Consolidated sites</t>
  </si>
  <si>
    <t>Non-consolidated sites and independent sales employees</t>
  </si>
  <si>
    <t>Operating return on capital employed (ROCE)</t>
  </si>
  <si>
    <t>9/30/2020</t>
  </si>
  <si>
    <t>1,836</t>
  </si>
  <si>
    <t>1,855</t>
  </si>
  <si>
    <t>-1,149</t>
  </si>
  <si>
    <t>2,731</t>
  </si>
  <si>
    <t>9.3 %</t>
  </si>
  <si>
    <t>Fixed assets, excluding financial fixed assets</t>
  </si>
  <si>
    <t>Inventories</t>
  </si>
  <si>
    <t>Trade accounts receivable</t>
  </si>
  <si>
    <t>Other receivables and assets</t>
  </si>
  <si>
    <t>– Trade accounts payable</t>
  </si>
  <si>
    <t>– Provisions and other liabilities</t>
  </si>
  <si>
    <t>Capital employed as at the reporting date</t>
  </si>
  <si>
    <t>Earnings before taxes (EBT)</t>
  </si>
  <si>
    <t>Financial result</t>
  </si>
  <si>
    <t>Earnings before interest and taxes (EBIT)</t>
  </si>
  <si>
    <t>Investments accounted for using the equity method</t>
  </si>
  <si>
    <t>Earnings before interest and taxes (EBIT) – adjusted</t>
  </si>
  <si>
    <t>Return on capital employed (operating ROCE)</t>
  </si>
  <si>
    <r>
      <t xml:space="preserve">Pro forma EBIT of the Metallo Group </t>
    </r>
    <r>
      <rPr>
        <vertAlign val="superscript"/>
        <sz val="12"/>
        <rFont val="Arial"/>
        <family val="2"/>
      </rPr>
      <t>1</t>
    </r>
  </si>
  <si>
    <t>Occupational health and safety</t>
  </si>
  <si>
    <t>Reconciliation of the consolidated income statement</t>
  </si>
  <si>
    <t>12 months 2019/20</t>
  </si>
  <si>
    <t>Adjustment effects</t>
  </si>
  <si>
    <t>Fixed assets</t>
  </si>
  <si>
    <t>Operating</t>
  </si>
  <si>
    <t>Revenues</t>
  </si>
  <si>
    <t>Changes in inventories of finished goods and work in process</t>
  </si>
  <si>
    <t>Own work capitalized</t>
  </si>
  <si>
    <t>Other operating income</t>
  </si>
  <si>
    <t>Cost of materials</t>
  </si>
  <si>
    <t>Gross profit</t>
  </si>
  <si>
    <t>Personnel expenses</t>
  </si>
  <si>
    <t>Depreciation of property, plant, and equipment and amortization of intangible assets</t>
  </si>
  <si>
    <t>Other operating expenses</t>
  </si>
  <si>
    <t>Operational result (EBIT)</t>
  </si>
  <si>
    <t>Result from investments measured using the equity method</t>
  </si>
  <si>
    <t>Interest income</t>
  </si>
  <si>
    <t>Interest expense</t>
  </si>
  <si>
    <t>Other financial income</t>
  </si>
  <si>
    <t>Other financial expenses</t>
  </si>
  <si>
    <t>Income taxes</t>
  </si>
  <si>
    <t>Breakdown of revenues</t>
  </si>
  <si>
    <t>Germany</t>
  </si>
  <si>
    <t>European Union</t>
  </si>
  <si>
    <t>Rest of Europe</t>
  </si>
  <si>
    <t>Other</t>
  </si>
  <si>
    <t>Changes in inventories/own work capitalized</t>
  </si>
  <si>
    <t>12,429</t>
  </si>
  <si>
    <t>11,897</t>
  </si>
  <si>
    <t>-11,199</t>
  </si>
  <si>
    <t>Development of borrowings</t>
  </si>
  <si>
    <t>Non-current bank borrowings</t>
  </si>
  <si>
    <t>Non-current lease liabilities</t>
  </si>
  <si>
    <t>Non-current borrowings</t>
  </si>
  <si>
    <t>Current bank borrowings</t>
  </si>
  <si>
    <t>Current lease liabilities</t>
  </si>
  <si>
    <t>Current borrowings</t>
  </si>
  <si>
    <t>Borrowings</t>
  </si>
  <si>
    <t>Receivables, etc.</t>
  </si>
  <si>
    <t>Cash and cash equivalents</t>
  </si>
  <si>
    <t>Equity</t>
  </si>
  <si>
    <t>Provisions</t>
  </si>
  <si>
    <t>Liabilities</t>
  </si>
  <si>
    <t>Reconciliation of the consolidated statement of financial position</t>
  </si>
  <si>
    <t>ASSETS</t>
  </si>
  <si>
    <t>EQUITY AND LIABILITIES</t>
  </si>
  <si>
    <t>Deferred tax assets</t>
  </si>
  <si>
    <t>Non-current receivables and other assets</t>
  </si>
  <si>
    <t>Current receivables and other assets</t>
  </si>
  <si>
    <t>Assets held for sale</t>
  </si>
  <si>
    <t>2,851</t>
  </si>
  <si>
    <t>2,403</t>
  </si>
  <si>
    <t>2,598</t>
  </si>
  <si>
    <t>Deferred tax liabilities</t>
  </si>
  <si>
    <t>Non-current provisions</t>
  </si>
  <si>
    <t>Non-current liabilities</t>
  </si>
  <si>
    <t>Current provisions</t>
  </si>
  <si>
    <t>Current liabilities</t>
  </si>
  <si>
    <t>1,386</t>
  </si>
  <si>
    <t>1,392</t>
  </si>
  <si>
    <t>Liabilities deriving from assets held for sale</t>
  </si>
  <si>
    <t>5,534</t>
  </si>
  <si>
    <t>4,897</t>
  </si>
  <si>
    <t>4,535</t>
  </si>
  <si>
    <r>
      <t xml:space="preserve">Pro forma EBIT of Metallo </t>
    </r>
    <r>
      <rPr>
        <vertAlign val="superscript"/>
        <sz val="12"/>
        <rFont val="Arial"/>
        <family val="2"/>
      </rPr>
      <t>1</t>
    </r>
  </si>
  <si>
    <t>Group financial ratios (operating)</t>
  </si>
  <si>
    <t>0.2</t>
  </si>
  <si>
    <t>Interest coverage = EBITDA/net interest</t>
  </si>
  <si>
    <t>31.4</t>
  </si>
  <si>
    <t>Analysis of liquidity and funding</t>
  </si>
  <si>
    <t>12 months</t>
  </si>
  <si>
    <t>Cash inflow from operating activities (net cash flow)</t>
  </si>
  <si>
    <t>Cash outflow from investing activities</t>
  </si>
  <si>
    <t>Interest paid</t>
  </si>
  <si>
    <t>Dividend payment</t>
  </si>
  <si>
    <t>Free cash flow</t>
  </si>
  <si>
    <t>Net change in cash and cash equivalents</t>
  </si>
  <si>
    <t>Key figures segment Metal Refining &amp; Processing</t>
  </si>
  <si>
    <t>2019/20 operating</t>
  </si>
  <si>
    <t>Operating EBIT</t>
  </si>
  <si>
    <t>Operating EBT</t>
  </si>
  <si>
    <t>Capital expenditure</t>
  </si>
  <si>
    <t>Depreciation and amortization</t>
  </si>
  <si>
    <t>Operating ROCE</t>
  </si>
  <si>
    <t>Capital employed</t>
  </si>
  <si>
    <t>2,438</t>
  </si>
  <si>
    <t>Number of employees (average)</t>
  </si>
  <si>
    <t>4,935</t>
  </si>
  <si>
    <t>Sales volumes of other metals</t>
  </si>
  <si>
    <t>Silver</t>
  </si>
  <si>
    <t>Lead</t>
  </si>
  <si>
    <t>Tin</t>
  </si>
  <si>
    <t>Zinc</t>
  </si>
  <si>
    <t>Minor metals</t>
  </si>
  <si>
    <t>Platinum group metals (PGMs)</t>
  </si>
  <si>
    <t>28,014</t>
  </si>
  <si>
    <t>3,395</t>
  </si>
  <si>
    <t>4,213</t>
  </si>
  <si>
    <t>3,565</t>
  </si>
  <si>
    <t>8,935</t>
  </si>
  <si>
    <t>1,086</t>
  </si>
  <si>
    <t>3.0 %</t>
  </si>
  <si>
    <t>1,632</t>
  </si>
  <si>
    <t>Income statement</t>
  </si>
  <si>
    <t>9,005</t>
  </si>
  <si>
    <t>8,200</t>
  </si>
  <si>
    <t>-8,481</t>
  </si>
  <si>
    <t>Result from normal business activities (EBT)</t>
  </si>
  <si>
    <t xml:space="preserve">Taxes </t>
  </si>
  <si>
    <t xml:space="preserve">Net income for the year </t>
  </si>
  <si>
    <t>Balance sheet structure of Aurubis AG</t>
  </si>
  <si>
    <t>Provisions and accrued liabilities</t>
  </si>
  <si>
    <t xml:space="preserve">Potential effect on earnings </t>
  </si>
  <si>
    <t>Likelihood</t>
  </si>
  <si>
    <t>high</t>
  </si>
  <si>
    <t xml:space="preserve">medium </t>
  </si>
  <si>
    <t>low</t>
  </si>
  <si>
    <t>unlikely</t>
  </si>
  <si>
    <t>Consolidated Statement of Financial Position Assets (IFRS)</t>
  </si>
  <si>
    <t>Consolidated Statement of Changes in Equity</t>
  </si>
  <si>
    <t>5-Year Overview Aurubis Group (IFRS)</t>
  </si>
  <si>
    <t>Annual General Meeting</t>
  </si>
  <si>
    <t>Results</t>
  </si>
  <si>
    <t>11,694</t>
  </si>
  <si>
    <t>9,880</t>
  </si>
  <si>
    <t>Consolidated net income</t>
  </si>
  <si>
    <t>Net cash flow</t>
  </si>
  <si>
    <t>9.3</t>
  </si>
  <si>
    <t>8.6</t>
  </si>
  <si>
    <t>15.0</t>
  </si>
  <si>
    <r>
      <t xml:space="preserve">Operating EBITDA </t>
    </r>
    <r>
      <rPr>
        <vertAlign val="superscript"/>
        <sz val="12"/>
        <rFont val="Arial"/>
        <family val="2"/>
      </rPr>
      <t>1</t>
    </r>
  </si>
  <si>
    <r>
      <t xml:space="preserve">Operating EBIT </t>
    </r>
    <r>
      <rPr>
        <vertAlign val="superscript"/>
        <sz val="12"/>
        <rFont val="Arial"/>
        <family val="2"/>
      </rPr>
      <t>1</t>
    </r>
  </si>
  <si>
    <r>
      <t xml:space="preserve">Operating EBT </t>
    </r>
    <r>
      <rPr>
        <vertAlign val="superscript"/>
        <sz val="12"/>
        <rFont val="Arial"/>
        <family val="2"/>
      </rPr>
      <t>1, 2</t>
    </r>
  </si>
  <si>
    <r>
      <t xml:space="preserve">Operating consolidated net income </t>
    </r>
    <r>
      <rPr>
        <vertAlign val="superscript"/>
        <sz val="12"/>
        <rFont val="Arial"/>
        <family val="2"/>
      </rPr>
      <t>1</t>
    </r>
  </si>
  <si>
    <r>
      <t xml:space="preserve">Operating ROCE </t>
    </r>
    <r>
      <rPr>
        <vertAlign val="superscript"/>
        <sz val="12"/>
        <rFont val="Arial"/>
        <family val="2"/>
      </rPr>
      <t>2</t>
    </r>
  </si>
  <si>
    <t>Consolidated statement of financial position</t>
  </si>
  <si>
    <t>Total assets</t>
  </si>
  <si>
    <t>4,503</t>
  </si>
  <si>
    <t>4,361</t>
  </si>
  <si>
    <t>1,904</t>
  </si>
  <si>
    <t>1,560</t>
  </si>
  <si>
    <t>1,528</t>
  </si>
  <si>
    <t>1,489</t>
  </si>
  <si>
    <t>2,566</t>
  </si>
  <si>
    <t>2,366</t>
  </si>
  <si>
    <t>Aurubis shares</t>
  </si>
  <si>
    <t>Market capitalization</t>
  </si>
  <si>
    <t>Earnings per share</t>
  </si>
  <si>
    <t>5.95</t>
  </si>
  <si>
    <t>4.28</t>
  </si>
  <si>
    <t>6.52</t>
  </si>
  <si>
    <t>7.80</t>
  </si>
  <si>
    <r>
      <t xml:space="preserve">Operating earnings per share </t>
    </r>
    <r>
      <rPr>
        <vertAlign val="superscript"/>
        <sz val="12"/>
        <rFont val="Arial"/>
        <family val="2"/>
      </rPr>
      <t>1</t>
    </r>
  </si>
  <si>
    <r>
      <t xml:space="preserve">Dividend per share </t>
    </r>
    <r>
      <rPr>
        <vertAlign val="superscript"/>
        <sz val="12"/>
        <rFont val="Arial"/>
        <family val="2"/>
      </rPr>
      <t>3</t>
    </r>
  </si>
  <si>
    <t>Note</t>
  </si>
  <si>
    <t>in € thousand</t>
  </si>
  <si>
    <t>12,428,542</t>
  </si>
  <si>
    <t>117,996</t>
  </si>
  <si>
    <t>22,517</t>
  </si>
  <si>
    <t>33,407</t>
  </si>
  <si>
    <t>-11,198,139</t>
  </si>
  <si>
    <t>1,404,323</t>
  </si>
  <si>
    <t>-552,572</t>
  </si>
  <si>
    <t>-209,826</t>
  </si>
  <si>
    <t>-266,333</t>
  </si>
  <si>
    <t>375,592</t>
  </si>
  <si>
    <t>6,455</t>
  </si>
  <si>
    <t>6,679</t>
  </si>
  <si>
    <t>-18,832</t>
  </si>
  <si>
    <t>-2,659</t>
  </si>
  <si>
    <t>367,323</t>
  </si>
  <si>
    <t>-101,960</t>
  </si>
  <si>
    <t>265,363</t>
  </si>
  <si>
    <t>265,172</t>
  </si>
  <si>
    <t>Basic earnings per share (in €)</t>
  </si>
  <si>
    <t>Diluted earnings per share (in €)</t>
  </si>
  <si>
    <t>Items that will be reclassified to profit or loss in the future</t>
  </si>
  <si>
    <t>Measurement at market of cash flow hedges</t>
  </si>
  <si>
    <t>38,602</t>
  </si>
  <si>
    <t>Hedging costs</t>
  </si>
  <si>
    <t>2,071</t>
  </si>
  <si>
    <t>Changes deriving from translation of foreign currencies</t>
  </si>
  <si>
    <t>-8,554</t>
  </si>
  <si>
    <t>Items that will not be reclassified to profit or loss</t>
  </si>
  <si>
    <t>Measurement at market of financial investments</t>
  </si>
  <si>
    <t>-2,193</t>
  </si>
  <si>
    <t>Remeasurement of the net liability deriving from defined benefit obligations</t>
  </si>
  <si>
    <t>84,083</t>
  </si>
  <si>
    <t>-27,914</t>
  </si>
  <si>
    <t>Financial fixed assets accounted for using the equity method – remeasurement of the net liability deriving from defined benefit obligations, after taxes</t>
  </si>
  <si>
    <t>85,526</t>
  </si>
  <si>
    <t>Consolidated total comprehensive income</t>
  </si>
  <si>
    <t>350,889</t>
  </si>
  <si>
    <t>Consolidated total comprehensive income attributable to Aurubis AG shareholders</t>
  </si>
  <si>
    <t>350,699</t>
  </si>
  <si>
    <t>Consolidated total comprehensive income attributable to 
non-controlling interests</t>
  </si>
  <si>
    <t>Intangible assets</t>
  </si>
  <si>
    <t>171,945</t>
  </si>
  <si>
    <t>Property, plant, and equipment</t>
  </si>
  <si>
    <t>1,640,800</t>
  </si>
  <si>
    <t>Financial fixed assets</t>
  </si>
  <si>
    <t>35,616</t>
  </si>
  <si>
    <t>Investments measured using the equity method</t>
  </si>
  <si>
    <t>55,453</t>
  </si>
  <si>
    <t>8,711</t>
  </si>
  <si>
    <t>Non-current financial assets</t>
  </si>
  <si>
    <t>34,619</t>
  </si>
  <si>
    <t>Other non-current non-financial assets</t>
  </si>
  <si>
    <t>1,430</t>
  </si>
  <si>
    <t>Non-current assets</t>
  </si>
  <si>
    <t xml:space="preserve"> </t>
  </si>
  <si>
    <t>1,948,574</t>
  </si>
  <si>
    <t>2,463,771</t>
  </si>
  <si>
    <t>485,282</t>
  </si>
  <si>
    <t>Other current financial assets</t>
  </si>
  <si>
    <t>99,252</t>
  </si>
  <si>
    <t>Other current non-financial assets</t>
  </si>
  <si>
    <t>44,200</t>
  </si>
  <si>
    <t>481,064</t>
  </si>
  <si>
    <t>441,461</t>
  </si>
  <si>
    <t>11,360</t>
  </si>
  <si>
    <t>Current assets</t>
  </si>
  <si>
    <t>3,584,929</t>
  </si>
  <si>
    <t>Subscribed capital</t>
  </si>
  <si>
    <t>115,089</t>
  </si>
  <si>
    <t>Additional paid-in capital</t>
  </si>
  <si>
    <t>343,032</t>
  </si>
  <si>
    <t>Treasury shares</t>
  </si>
  <si>
    <t>-41,304</t>
  </si>
  <si>
    <t>Generated Group equity</t>
  </si>
  <si>
    <t>2,434,664</t>
  </si>
  <si>
    <t>2,169,448</t>
  </si>
  <si>
    <t>Accumulated other comprehensive income components</t>
  </si>
  <si>
    <t>-1,042</t>
  </si>
  <si>
    <t>Equity attributable to Aurubis AG shareholders</t>
  </si>
  <si>
    <t>2,850,439</t>
  </si>
  <si>
    <t>2,597,241</t>
  </si>
  <si>
    <t>Non-controlling interests</t>
  </si>
  <si>
    <t>2,850,978</t>
  </si>
  <si>
    <t>2,597,780</t>
  </si>
  <si>
    <t>Pension provisions and similar obligations</t>
  </si>
  <si>
    <t>260,396</t>
  </si>
  <si>
    <t>Other non-current provisions</t>
  </si>
  <si>
    <t>71,732</t>
  </si>
  <si>
    <t>301,211</t>
  </si>
  <si>
    <t>555,676</t>
  </si>
  <si>
    <t>Other non-current financial liabilities</t>
  </si>
  <si>
    <t>20,807</t>
  </si>
  <si>
    <t>Non-current non-financial liabilities</t>
  </si>
  <si>
    <t>1,176</t>
  </si>
  <si>
    <t>1,210,998</t>
  </si>
  <si>
    <t>77,628</t>
  </si>
  <si>
    <t>Trade accounts payable</t>
  </si>
  <si>
    <t>1,144,025</t>
  </si>
  <si>
    <t>Income tax liabilities</t>
  </si>
  <si>
    <t>17,886</t>
  </si>
  <si>
    <t>27,636</t>
  </si>
  <si>
    <t>Other current financial liabilities</t>
  </si>
  <si>
    <t>148,334</t>
  </si>
  <si>
    <t>Other current non-financial liabilities</t>
  </si>
  <si>
    <t>48,479</t>
  </si>
  <si>
    <t>7,539</t>
  </si>
  <si>
    <t>1,471,527</t>
  </si>
  <si>
    <t>Total equity and liabilities</t>
  </si>
  <si>
    <t>5,533,503</t>
  </si>
  <si>
    <t>Earnings before taxes</t>
  </si>
  <si>
    <t>209,653</t>
  </si>
  <si>
    <t>Change in allowances on receivables and other assets</t>
  </si>
  <si>
    <t>1,261</t>
  </si>
  <si>
    <t>Change in non-current provisions</t>
  </si>
  <si>
    <t>1,200</t>
  </si>
  <si>
    <t>Net gains/losses on disposal of fixed assets</t>
  </si>
  <si>
    <t>2,230</t>
  </si>
  <si>
    <t>Measurement of derivatives</t>
  </si>
  <si>
    <t>15,967</t>
  </si>
  <si>
    <t>Other non-cash items</t>
  </si>
  <si>
    <t>6,314</t>
  </si>
  <si>
    <t>Expenses and income included in the financial result</t>
  </si>
  <si>
    <t>8,269</t>
  </si>
  <si>
    <t>Income taxes received/paid</t>
  </si>
  <si>
    <t>-64,099</t>
  </si>
  <si>
    <t>Gross cash flow</t>
  </si>
  <si>
    <t>548,118</t>
  </si>
  <si>
    <t>Change in receivables and other assets</t>
  </si>
  <si>
    <t>-49,149</t>
  </si>
  <si>
    <t>Change in inventories (including measurement effects)</t>
  </si>
  <si>
    <t>-344,988</t>
  </si>
  <si>
    <t>Change in current provisions</t>
  </si>
  <si>
    <t>23,675</t>
  </si>
  <si>
    <t>Change in liabilities (excluding financial liabilities)</t>
  </si>
  <si>
    <t>281,283</t>
  </si>
  <si>
    <t>458,939</t>
  </si>
  <si>
    <t>Payments for investments in fixed assets</t>
  </si>
  <si>
    <t>-229,955</t>
  </si>
  <si>
    <t>Payments for the acquisition of shares in affiliated companies less cash acquired</t>
  </si>
  <si>
    <t>-332,213</t>
  </si>
  <si>
    <t>-5,359</t>
  </si>
  <si>
    <t>Proceeds from the disposal of fixed assets</t>
  </si>
  <si>
    <t>Interest received</t>
  </si>
  <si>
    <t>Dividends received</t>
  </si>
  <si>
    <t>4,888</t>
  </si>
  <si>
    <t>-555,631</t>
  </si>
  <si>
    <t>Proceeds deriving from the take-up of financial liabilities</t>
  </si>
  <si>
    <t>411,124</t>
  </si>
  <si>
    <t>Payments for the redemption of bonds and financial liabilities</t>
  </si>
  <si>
    <t>-162,953</t>
  </si>
  <si>
    <t>Acquisition of treasury shares</t>
  </si>
  <si>
    <t>-39,288</t>
  </si>
  <si>
    <t>-15,996</t>
  </si>
  <si>
    <t>Dividends paid</t>
  </si>
  <si>
    <t>-56,386</t>
  </si>
  <si>
    <t>136,501</t>
  </si>
  <si>
    <t>39,808</t>
  </si>
  <si>
    <t>Changes resulting from movements in exchange rates</t>
  </si>
  <si>
    <t>Cash and cash equivalents at beginning of period</t>
  </si>
  <si>
    <t>Cash and cash equivalents at end of period</t>
  </si>
  <si>
    <t>Hedging 
costs</t>
  </si>
  <si>
    <t>Currency translation differences</t>
  </si>
  <si>
    <t>Income 
taxes</t>
  </si>
  <si>
    <t>Total 
equity</t>
  </si>
  <si>
    <t>Consolidated total comprehensive income/loss</t>
  </si>
  <si>
    <t>of which other comprehensive income/loss</t>
  </si>
  <si>
    <t>-12,404</t>
  </si>
  <si>
    <t>-29,551</t>
  </si>
  <si>
    <t>11,661</t>
  </si>
  <si>
    <t>Balance as at 10/1/2019</t>
  </si>
  <si>
    <t>-56,196</t>
  </si>
  <si>
    <t>321,412</t>
  </si>
  <si>
    <t>of which consolidated net income</t>
  </si>
  <si>
    <t>56,241</t>
  </si>
  <si>
    <t>85,528</t>
  </si>
  <si>
    <t>85,527</t>
  </si>
  <si>
    <t>Balance as at 9/30/2020</t>
  </si>
  <si>
    <t>26,198</t>
  </si>
  <si>
    <t>1,572</t>
  </si>
  <si>
    <t>-31,744</t>
  </si>
  <si>
    <t>11,022</t>
  </si>
  <si>
    <t>-8,089</t>
  </si>
  <si>
    <r>
      <t xml:space="preserve">Average number of training hours per employee </t>
    </r>
    <r>
      <rPr>
        <vertAlign val="superscript"/>
        <sz val="12"/>
        <rFont val="Arial"/>
        <family val="2"/>
      </rPr>
      <t>1, 2</t>
    </r>
  </si>
  <si>
    <t>Site</t>
  </si>
  <si>
    <t>Hamburg, headquarters (DE)</t>
  </si>
  <si>
    <t>Production sites</t>
  </si>
  <si>
    <t>Slitting centers</t>
  </si>
  <si>
    <t>Group
representative
office</t>
  </si>
  <si>
    <t>Technology Committee</t>
  </si>
  <si>
    <t>Bastian Synagowitz</t>
  </si>
  <si>
    <t>Hauck &amp; Aufhäuser</t>
  </si>
  <si>
    <t>Independent Research GmbH</t>
  </si>
  <si>
    <t>Personnel Committee</t>
  </si>
  <si>
    <t>In the event of a premature termination of an Executive Board contract without good cause, a severance payment will be made within the scope of the compensation system. Such payment is limited to two years’ total annual compensation and does not provide compensation for any period longer than the remaining term of the employment contract</t>
  </si>
  <si>
    <t>Responsible supply chain</t>
  </si>
  <si>
    <r>
      <t>CO</t>
    </r>
    <r>
      <rPr>
        <b/>
        <vertAlign val="subscript"/>
        <sz val="16"/>
        <rFont val="Arial"/>
        <family val="2"/>
      </rPr>
      <t xml:space="preserve">2 </t>
    </r>
    <r>
      <rPr>
        <b/>
        <sz val="16"/>
        <rFont val="Arial"/>
        <family val="2"/>
      </rPr>
      <t xml:space="preserve">emissions </t>
    </r>
    <r>
      <rPr>
        <b/>
        <vertAlign val="superscript"/>
        <sz val="16"/>
        <rFont val="Arial"/>
        <family val="2"/>
      </rPr>
      <t>1</t>
    </r>
  </si>
  <si>
    <t xml:space="preserve">International Securities Identification Number (ISIN) </t>
  </si>
  <si>
    <t>Explanations concerning the presentation and the adjustment effects can be found in Financial performance, assets, liabilities, and financial position of the Aurubis Group.</t>
  </si>
  <si>
    <t>1,404</t>
  </si>
  <si>
    <t>Explanations concerning the presentation and adjustment effects can be found in the section Financial performance, assets, liabilities, and financial position of the Aurubis Group.</t>
  </si>
  <si>
    <t>Key figures segment Flat Rolled Products</t>
  </si>
  <si>
    <t>Dolný Kubín</t>
  </si>
  <si>
    <t>Finspång</t>
  </si>
  <si>
    <t>Aurubis AG Annual Report 2020/21</t>
  </si>
  <si>
    <t>Number of meetings attended</t>
  </si>
  <si>
    <t>Percentage of meetings attended</t>
  </si>
  <si>
    <t>4 scheduled meetings and                1 extraordinary meeting</t>
  </si>
  <si>
    <t>Prof. Dr. Fritz Vahrenholt (Chairman)</t>
  </si>
  <si>
    <t>100 %</t>
  </si>
  <si>
    <t>Prof. Dr. Karl Friedrich Jakob</t>
  </si>
  <si>
    <t>Dr. Stephan Krümmer</t>
  </si>
  <si>
    <t>Dr. Sandra Reich</t>
  </si>
  <si>
    <t>2 meetings</t>
  </si>
  <si>
    <t>2/2</t>
  </si>
  <si>
    <t>5 meetings</t>
  </si>
  <si>
    <t>Dr. Stephan Krümmer (Chairman)</t>
  </si>
  <si>
    <t>1 meeting</t>
  </si>
  <si>
    <t>1/1</t>
  </si>
  <si>
    <t>Prof. Dr. Karl Friedrich Jakob (Chairman)</t>
  </si>
  <si>
    <t>Knowledge and experience in risk management 
and compliance</t>
  </si>
  <si>
    <t>Environmental, 
social, and corporate governance (ESG)</t>
  </si>
  <si>
    <t>Directors’ dealings subject to disclosure</t>
  </si>
  <si>
    <t>Issuer</t>
  </si>
  <si>
    <t>Name</t>
  </si>
  <si>
    <t>Position</t>
  </si>
  <si>
    <t>Type of transaction</t>
  </si>
  <si>
    <t>Date of transaction</t>
  </si>
  <si>
    <t>Quantity</t>
  </si>
  <si>
    <t>Aggregated 
volume</t>
  </si>
  <si>
    <t>Roland Harings</t>
  </si>
  <si>
    <t>Executive Board Chairman</t>
  </si>
  <si>
    <t>Purchase</t>
  </si>
  <si>
    <t>5/11/2021</t>
  </si>
  <si>
    <t>2,000</t>
  </si>
  <si>
    <t>€ 155,800.00</t>
  </si>
  <si>
    <t>Dr. Heiko Arnold</t>
  </si>
  <si>
    <t>Executive Board member</t>
  </si>
  <si>
    <t>5/28/2021</t>
  </si>
  <si>
    <t>1,000</t>
  </si>
  <si>
    <t>€ 76,244.00</t>
  </si>
  <si>
    <t>Supervisory Board member</t>
  </si>
  <si>
    <t>8/30/2021</t>
  </si>
  <si>
    <t>1,500</t>
  </si>
  <si>
    <t>€ 108,762.00</t>
  </si>
  <si>
    <t>Fundamentals of the 2020 compensation system</t>
  </si>
  <si>
    <r>
      <t xml:space="preserve">Fixed annual basic compensation that is paid out monthly in equal installments
      </t>
    </r>
    <r>
      <rPr>
        <sz val="12"/>
        <color rgb="FF0077A7"/>
        <rFont val="Arial"/>
        <family val="2"/>
      </rPr>
      <t>›</t>
    </r>
    <r>
      <rPr>
        <sz val="12"/>
        <color theme="1"/>
        <rFont val="Arial"/>
        <family val="2"/>
      </rPr>
      <t xml:space="preserve">   Executive Board chairman: € 600,000 
      </t>
    </r>
    <r>
      <rPr>
        <sz val="12"/>
        <color rgb="FF0077A7"/>
        <rFont val="Arial"/>
        <family val="2"/>
      </rPr>
      <t>›</t>
    </r>
    <r>
      <rPr>
        <sz val="12"/>
        <color theme="1"/>
        <rFont val="Arial"/>
        <family val="2"/>
      </rPr>
      <t xml:space="preserve">   Regular member of the Executive Board: € 420,000</t>
    </r>
  </si>
  <si>
    <r>
      <rPr>
        <sz val="12"/>
        <color rgb="FF0077A7"/>
        <rFont val="Arial"/>
        <family val="2"/>
      </rPr>
      <t>»</t>
    </r>
    <r>
      <rPr>
        <sz val="12"/>
        <color theme="1"/>
        <rFont val="Arial"/>
        <family val="2"/>
      </rPr>
      <t xml:space="preserve">   Entitlement to the company pension plan in the form of a pension commitment, financed through a liability insurance policy
     </t>
    </r>
    <r>
      <rPr>
        <sz val="12"/>
        <color rgb="FF0077A7"/>
        <rFont val="Arial"/>
        <family val="2"/>
      </rPr>
      <t>›</t>
    </r>
    <r>
      <rPr>
        <sz val="12"/>
        <color theme="1"/>
        <rFont val="Arial"/>
        <family val="2"/>
      </rPr>
      <t xml:space="preserve">   Executive Board chairman: € 140,000
     </t>
    </r>
    <r>
      <rPr>
        <sz val="12"/>
        <color rgb="FF0077A7"/>
        <rFont val="Arial"/>
        <family val="2"/>
      </rPr>
      <t>›</t>
    </r>
    <r>
      <rPr>
        <sz val="12"/>
        <color theme="1"/>
        <rFont val="Arial"/>
        <family val="2"/>
      </rPr>
      <t xml:space="preserve">   Regular member of the Executive Board: € 100,000
</t>
    </r>
    <r>
      <rPr>
        <sz val="12"/>
        <color rgb="FF0575A7"/>
        <rFont val="Arial"/>
        <family val="2"/>
      </rPr>
      <t>»</t>
    </r>
    <r>
      <rPr>
        <sz val="12"/>
        <color theme="1"/>
        <rFont val="Arial"/>
        <family val="2"/>
      </rPr>
      <t xml:space="preserve">   Defined contribution company pension plan in the form of a capital commitment, financed through a liability insurance policy
     </t>
    </r>
    <r>
      <rPr>
        <sz val="12"/>
        <color rgb="FF0077A7"/>
        <rFont val="Arial"/>
        <family val="2"/>
      </rPr>
      <t>›</t>
    </r>
    <r>
      <rPr>
        <sz val="12"/>
        <color theme="1"/>
        <rFont val="Arial"/>
        <family val="2"/>
      </rPr>
      <t xml:space="preserve">   Executive Board chairman: € 120,000
     </t>
    </r>
    <r>
      <rPr>
        <sz val="12"/>
        <color rgb="FF0077A7"/>
        <rFont val="Arial"/>
        <family val="2"/>
      </rPr>
      <t>›</t>
    </r>
    <r>
      <rPr>
        <sz val="12"/>
        <color theme="1"/>
        <rFont val="Arial"/>
        <family val="2"/>
      </rPr>
      <t xml:space="preserve">   Regular member of the Executive Board: € 80,000</t>
    </r>
  </si>
  <si>
    <r>
      <rPr>
        <sz val="12"/>
        <color rgb="FF0077A7"/>
        <rFont val="Arial"/>
        <family val="2"/>
      </rPr>
      <t xml:space="preserve">» </t>
    </r>
    <r>
      <rPr>
        <sz val="12"/>
        <color theme="1"/>
        <rFont val="Arial"/>
        <family val="2"/>
      </rPr>
      <t xml:space="preserve">  Insurance premiums
</t>
    </r>
    <r>
      <rPr>
        <sz val="12"/>
        <color rgb="FF0077A7"/>
        <rFont val="Arial"/>
        <family val="2"/>
      </rPr>
      <t>»</t>
    </r>
    <r>
      <rPr>
        <sz val="12"/>
        <color theme="1"/>
        <rFont val="Arial"/>
        <family val="2"/>
      </rPr>
      <t xml:space="preserve">   Use of a company car</t>
    </r>
  </si>
  <si>
    <r>
      <rPr>
        <sz val="12"/>
        <color rgb="FF0077A7"/>
        <rFont val="Arial"/>
        <family val="2"/>
      </rPr>
      <t>»</t>
    </r>
    <r>
      <rPr>
        <sz val="12"/>
        <color theme="1"/>
        <rFont val="Arial"/>
        <family val="2"/>
      </rPr>
      <t xml:space="preserve">   Type: annual bonus
</t>
    </r>
    <r>
      <rPr>
        <sz val="12"/>
        <color rgb="FF0077A7"/>
        <rFont val="Arial"/>
        <family val="2"/>
      </rPr>
      <t>»</t>
    </r>
    <r>
      <rPr>
        <sz val="12"/>
        <color theme="1"/>
        <rFont val="Arial"/>
        <family val="2"/>
      </rPr>
      <t xml:space="preserve">   Performance criteria:
      </t>
    </r>
    <r>
      <rPr>
        <sz val="12"/>
        <color rgb="FF0077A7"/>
        <rFont val="Arial"/>
        <family val="2"/>
      </rPr>
      <t>›</t>
    </r>
    <r>
      <rPr>
        <sz val="12"/>
        <color theme="1"/>
        <rFont val="Arial"/>
        <family val="2"/>
      </rPr>
      <t xml:space="preserve">   Operating earnings before taxes (EBT) (60 %)
     </t>
    </r>
    <r>
      <rPr>
        <sz val="12"/>
        <color rgb="FF0077A7"/>
        <rFont val="Arial"/>
        <family val="2"/>
      </rPr>
      <t xml:space="preserve"> ›</t>
    </r>
    <r>
      <rPr>
        <sz val="12"/>
        <color theme="1"/>
        <rFont val="Arial"/>
        <family val="2"/>
      </rPr>
      <t xml:space="preserve">   Individual performance of the Executive Board member (40 %)
</t>
    </r>
    <r>
      <rPr>
        <sz val="12"/>
        <color rgb="FF0077A7"/>
        <rFont val="Arial"/>
        <family val="2"/>
      </rPr>
      <t>»</t>
    </r>
    <r>
      <rPr>
        <sz val="12"/>
        <color theme="1"/>
        <rFont val="Arial"/>
        <family val="2"/>
      </rPr>
      <t xml:space="preserve">   Target amount in the case of 100 % target fulfillment 2020/21
      </t>
    </r>
    <r>
      <rPr>
        <sz val="12"/>
        <color rgb="FF0077A7"/>
        <rFont val="Arial"/>
        <family val="2"/>
      </rPr>
      <t>›</t>
    </r>
    <r>
      <rPr>
        <sz val="12"/>
        <color theme="1"/>
        <rFont val="Arial"/>
        <family val="2"/>
      </rPr>
      <t xml:space="preserve">   Executive Board chairman: € 600,000
      </t>
    </r>
    <r>
      <rPr>
        <sz val="12"/>
        <color rgb="FF0077A7"/>
        <rFont val="Arial"/>
        <family val="2"/>
      </rPr>
      <t>›</t>
    </r>
    <r>
      <rPr>
        <sz val="12"/>
        <color theme="1"/>
        <rFont val="Arial"/>
        <family val="2"/>
      </rPr>
      <t xml:space="preserve">   Regular member of the Executive Board: € 408,000
</t>
    </r>
    <r>
      <rPr>
        <sz val="12"/>
        <color rgb="FF0077A7"/>
        <rFont val="Arial"/>
        <family val="2"/>
      </rPr>
      <t>»</t>
    </r>
    <r>
      <rPr>
        <sz val="12"/>
        <color theme="1"/>
        <rFont val="Arial"/>
        <family val="2"/>
      </rPr>
      <t xml:space="preserve">   Payout:
      </t>
    </r>
    <r>
      <rPr>
        <sz val="12"/>
        <color rgb="FF0077A7"/>
        <rFont val="Arial"/>
        <family val="2"/>
      </rPr>
      <t>›</t>
    </r>
    <r>
      <rPr>
        <sz val="12"/>
        <color theme="1"/>
        <rFont val="Arial"/>
        <family val="2"/>
      </rPr>
      <t xml:space="preserve">   2/3 in cash after the fiscal year has concluded
      </t>
    </r>
    <r>
      <rPr>
        <sz val="12"/>
        <color rgb="FF0077A7"/>
        <rFont val="Arial"/>
        <family val="2"/>
      </rPr>
      <t>›</t>
    </r>
    <r>
      <rPr>
        <sz val="12"/>
        <color theme="1"/>
        <rFont val="Arial"/>
        <family val="2"/>
      </rPr>
      <t xml:space="preserve">   1/3 transferred to deferred stock
</t>
    </r>
    <r>
      <rPr>
        <sz val="12"/>
        <color rgb="FF0077A7"/>
        <rFont val="Arial"/>
        <family val="2"/>
      </rPr>
      <t>»</t>
    </r>
    <r>
      <rPr>
        <sz val="12"/>
        <color theme="1"/>
        <rFont val="Arial"/>
        <family val="2"/>
      </rPr>
      <t xml:space="preserve">   Caps
      </t>
    </r>
    <r>
      <rPr>
        <sz val="12"/>
        <color rgb="FF0077A7"/>
        <rFont val="Arial"/>
        <family val="2"/>
      </rPr>
      <t>›</t>
    </r>
    <r>
      <rPr>
        <sz val="12"/>
        <color theme="1"/>
        <rFont val="Arial"/>
        <family val="2"/>
      </rPr>
      <t xml:space="preserve">   Executive Board Chairman
           </t>
    </r>
    <r>
      <rPr>
        <sz val="12"/>
        <color rgb="FF0077A7"/>
        <rFont val="Arial"/>
        <family val="2"/>
      </rPr>
      <t>›</t>
    </r>
    <r>
      <rPr>
        <sz val="12"/>
        <color theme="1"/>
        <rFont val="Arial"/>
        <family val="2"/>
      </rPr>
      <t xml:space="preserve">   Cap for the 2/3 cash payout in the case of 125 % of the target  amount: € 500,000
           </t>
    </r>
    <r>
      <rPr>
        <sz val="12"/>
        <color rgb="FF0077A7"/>
        <rFont val="Arial"/>
        <family val="2"/>
      </rPr>
      <t>›</t>
    </r>
    <r>
      <rPr>
        <sz val="12"/>
        <color theme="1"/>
        <rFont val="Arial"/>
        <family val="2"/>
      </rPr>
      <t xml:space="preserve">   Cap for the 1/3 transfer to deferred stock in the case of 125 % of the target amount: € 250,000
      </t>
    </r>
    <r>
      <rPr>
        <sz val="12"/>
        <color rgb="FF0077A7"/>
        <rFont val="Arial"/>
        <family val="2"/>
      </rPr>
      <t>›</t>
    </r>
    <r>
      <rPr>
        <sz val="12"/>
        <color theme="1"/>
        <rFont val="Arial"/>
        <family val="2"/>
      </rPr>
      <t xml:space="preserve">   Regular member of the Executive Board
           </t>
    </r>
    <r>
      <rPr>
        <sz val="12"/>
        <color rgb="FF0077A7"/>
        <rFont val="Arial"/>
        <family val="2"/>
      </rPr>
      <t>›</t>
    </r>
    <r>
      <rPr>
        <sz val="12"/>
        <color theme="1"/>
        <rFont val="Arial"/>
        <family val="2"/>
      </rPr>
      <t xml:space="preserve">   Cap for the 2/3 cash payout in the case of 125 % of the target amount: € 340,000
          </t>
    </r>
    <r>
      <rPr>
        <sz val="12"/>
        <color rgb="FF0077A7"/>
        <rFont val="Arial"/>
        <family val="2"/>
      </rPr>
      <t xml:space="preserve"> ›</t>
    </r>
    <r>
      <rPr>
        <sz val="12"/>
        <color theme="1"/>
        <rFont val="Arial"/>
        <family val="2"/>
      </rPr>
      <t xml:space="preserve">   Cap for the 1/3 transfer to deferred stock in the case of 125 % of the target amount: € 170,000
</t>
    </r>
    <r>
      <rPr>
        <sz val="12"/>
        <color rgb="FF0077A7"/>
        <rFont val="Arial"/>
        <family val="2"/>
      </rPr>
      <t>»</t>
    </r>
    <r>
      <rPr>
        <sz val="12"/>
        <color theme="1"/>
        <rFont val="Arial"/>
        <family val="2"/>
      </rPr>
      <t xml:space="preserve">   A discretionary special bonus has not been agreed upon</t>
    </r>
  </si>
  <si>
    <r>
      <t xml:space="preserve">»   </t>
    </r>
    <r>
      <rPr>
        <sz val="12"/>
        <color theme="1"/>
        <rFont val="Arial"/>
        <family val="2"/>
      </rPr>
      <t>Type: deferred stock</t>
    </r>
    <r>
      <rPr>
        <sz val="12"/>
        <color rgb="FF0C6296"/>
        <rFont val="Arial"/>
        <family val="2"/>
      </rPr>
      <t xml:space="preserve">
»   </t>
    </r>
    <r>
      <rPr>
        <sz val="12"/>
        <color theme="1"/>
        <rFont val="Arial"/>
        <family val="2"/>
      </rPr>
      <t xml:space="preserve">Vesting period: 3 years (2 years in the 2017 compensation system)
</t>
    </r>
    <r>
      <rPr>
        <sz val="12"/>
        <color rgb="FF0077A7"/>
        <rFont val="Arial"/>
        <family val="2"/>
      </rPr>
      <t>»</t>
    </r>
    <r>
      <rPr>
        <sz val="12"/>
        <color theme="1"/>
        <rFont val="Arial"/>
        <family val="2"/>
      </rPr>
      <t xml:space="preserve">   Cap: 150 % of the starting value
      </t>
    </r>
    <r>
      <rPr>
        <sz val="12"/>
        <color rgb="FF0077A7"/>
        <rFont val="Arial"/>
        <family val="2"/>
      </rPr>
      <t>›</t>
    </r>
    <r>
      <rPr>
        <sz val="12"/>
        <color theme="1"/>
        <rFont val="Arial"/>
        <family val="2"/>
      </rPr>
      <t xml:space="preserve">   Executive Board chairman: € 375,000
      </t>
    </r>
    <r>
      <rPr>
        <sz val="12"/>
        <color rgb="FF0077A7"/>
        <rFont val="Arial"/>
        <family val="2"/>
      </rPr>
      <t>›</t>
    </r>
    <r>
      <rPr>
        <sz val="12"/>
        <color theme="1"/>
        <rFont val="Arial"/>
        <family val="2"/>
      </rPr>
      <t xml:space="preserve">   Regular member of the Executive Board: € 255,000
</t>
    </r>
    <r>
      <rPr>
        <sz val="12"/>
        <color rgb="FF0077A7"/>
        <rFont val="Arial"/>
        <family val="2"/>
      </rPr>
      <t>»</t>
    </r>
    <r>
      <rPr>
        <sz val="12"/>
        <color theme="1"/>
        <rFont val="Arial"/>
        <family val="2"/>
      </rPr>
      <t xml:space="preserve">   Payout: in cash at the end of the 3-year vesting period</t>
    </r>
  </si>
  <si>
    <r>
      <t xml:space="preserve">»   </t>
    </r>
    <r>
      <rPr>
        <sz val="12"/>
        <color theme="1"/>
        <rFont val="Arial"/>
        <family val="2"/>
      </rPr>
      <t>Type: performance cash plan</t>
    </r>
    <r>
      <rPr>
        <sz val="12"/>
        <color rgb="FF0C6296"/>
        <rFont val="Arial"/>
        <family val="2"/>
      </rPr>
      <t xml:space="preserve">
»   </t>
    </r>
    <r>
      <rPr>
        <sz val="12"/>
        <color theme="1"/>
        <rFont val="Arial"/>
        <family val="2"/>
      </rPr>
      <t xml:space="preserve">Performance period: 4 years (3 years in the 2017 compensation system)
</t>
    </r>
    <r>
      <rPr>
        <sz val="12"/>
        <color rgb="FF0077A7"/>
        <rFont val="Arial"/>
        <family val="2"/>
      </rPr>
      <t>»</t>
    </r>
    <r>
      <rPr>
        <sz val="12"/>
        <color theme="1"/>
        <rFont val="Arial"/>
        <family val="2"/>
      </rPr>
      <t xml:space="preserve">   Performance criterion: return on capital employed (ROCE) (100 %)
</t>
    </r>
    <r>
      <rPr>
        <sz val="12"/>
        <color rgb="FF0077A7"/>
        <rFont val="Arial"/>
        <family val="2"/>
      </rPr>
      <t>»</t>
    </r>
    <r>
      <rPr>
        <sz val="12"/>
        <color theme="1"/>
        <rFont val="Arial"/>
        <family val="2"/>
      </rPr>
      <t xml:space="preserve">   Target amount in the case of 100 % target fulfillment 2020/21
     </t>
    </r>
    <r>
      <rPr>
        <sz val="12"/>
        <color rgb="FF0077A7"/>
        <rFont val="Arial"/>
        <family val="2"/>
      </rPr>
      <t xml:space="preserve"> ›</t>
    </r>
    <r>
      <rPr>
        <sz val="12"/>
        <color theme="1"/>
        <rFont val="Arial"/>
        <family val="2"/>
      </rPr>
      <t xml:space="preserve">   Executive Board Chairman: € 400,000
      </t>
    </r>
    <r>
      <rPr>
        <sz val="12"/>
        <color rgb="FF0077A7"/>
        <rFont val="Arial"/>
        <family val="2"/>
      </rPr>
      <t>›</t>
    </r>
    <r>
      <rPr>
        <sz val="12"/>
        <color theme="1"/>
        <rFont val="Arial"/>
        <family val="2"/>
      </rPr>
      <t xml:space="preserve">   Regular member of the Executive Board: € 272,000
</t>
    </r>
    <r>
      <rPr>
        <sz val="12"/>
        <color rgb="FF0077A7"/>
        <rFont val="Arial"/>
        <family val="2"/>
      </rPr>
      <t>»</t>
    </r>
    <r>
      <rPr>
        <sz val="12"/>
        <color theme="1"/>
        <rFont val="Arial"/>
        <family val="2"/>
      </rPr>
      <t xml:space="preserve">   Cap: 125 % of the target amount
      </t>
    </r>
    <r>
      <rPr>
        <sz val="12"/>
        <color rgb="FF0077A7"/>
        <rFont val="Arial"/>
        <family val="2"/>
      </rPr>
      <t>›</t>
    </r>
    <r>
      <rPr>
        <sz val="12"/>
        <color theme="1"/>
        <rFont val="Arial"/>
        <family val="2"/>
      </rPr>
      <t xml:space="preserve">   Executive Board chairman: € 500,000
      </t>
    </r>
    <r>
      <rPr>
        <sz val="12"/>
        <color rgb="FF0077A7"/>
        <rFont val="Arial"/>
        <family val="2"/>
      </rPr>
      <t>›</t>
    </r>
    <r>
      <rPr>
        <sz val="12"/>
        <color theme="1"/>
        <rFont val="Arial"/>
        <family val="2"/>
      </rPr>
      <t xml:space="preserve">   Regular member of the Executive Board: € 340,000
</t>
    </r>
    <r>
      <rPr>
        <sz val="12"/>
        <color rgb="FF0077A7"/>
        <rFont val="Arial"/>
        <family val="2"/>
      </rPr>
      <t>»</t>
    </r>
    <r>
      <rPr>
        <sz val="12"/>
        <color theme="1"/>
        <rFont val="Arial"/>
        <family val="2"/>
      </rPr>
      <t xml:space="preserve">   Payout: in cash at the end of the 4-year performance period</t>
    </r>
  </si>
  <si>
    <t>Post-contractual non-compete clause</t>
  </si>
  <si>
    <t>The employment contracts do not include any post-contractual non-compete clauses</t>
  </si>
  <si>
    <t>Change of control</t>
  </si>
  <si>
    <t>There are no promises of payments in the case of the Executive Board’s premature termination of the employment contract resulting from a change of control</t>
  </si>
  <si>
    <t>Maximum compensation</t>
  </si>
  <si>
    <r>
      <t xml:space="preserve">Reduction in variable compensation if the upper limit is exceeded for a fiscal year
</t>
    </r>
    <r>
      <rPr>
        <sz val="12"/>
        <color rgb="FF0077A7"/>
        <rFont val="Arial"/>
        <family val="2"/>
      </rPr>
      <t>»</t>
    </r>
    <r>
      <rPr>
        <sz val="12"/>
        <color theme="1"/>
        <rFont val="Arial"/>
        <family val="2"/>
      </rPr>
      <t xml:space="preserve">   Executive Board chairman: € 2,600,000
</t>
    </r>
    <r>
      <rPr>
        <sz val="12"/>
        <color rgb="FF0077A7"/>
        <rFont val="Arial"/>
        <family val="2"/>
      </rPr>
      <t>»</t>
    </r>
    <r>
      <rPr>
        <sz val="12"/>
        <color theme="1"/>
        <rFont val="Arial"/>
        <family val="2"/>
      </rPr>
      <t xml:space="preserve">  Regular member of the Executive Board: € 1,800,000 </t>
    </r>
  </si>
  <si>
    <t>Variable compensation 
for several years</t>
  </si>
  <si>
    <r>
      <t>Annual 
bonus</t>
    </r>
    <r>
      <rPr>
        <vertAlign val="superscript"/>
        <sz val="12"/>
        <rFont val="Arial"/>
        <family val="2"/>
      </rPr>
      <t xml:space="preserve"> 1</t>
    </r>
  </si>
  <si>
    <t>Deferred 
stock</t>
  </si>
  <si>
    <t>Performance cash plan</t>
  </si>
  <si>
    <t>Benefit expenses</t>
  </si>
  <si>
    <t>Roland Harings 
Deputy Executive Board Chairman 
from May 20, 2019 to June 30, 2019 
Executive Board Chairman 
since July 1, 2019</t>
  </si>
  <si>
    <t>2019/120</t>
  </si>
  <si>
    <t>2020/21</t>
  </si>
  <si>
    <t>13,398</t>
  </si>
  <si>
    <t>613,398</t>
  </si>
  <si>
    <t>389,112</t>
  </si>
  <si>
    <t>1,002,510</t>
  </si>
  <si>
    <t>1,262,510</t>
  </si>
  <si>
    <t>Dr. Heiko Arnold
Executive Board member
since August 15, 2020</t>
  </si>
  <si>
    <t>24,939</t>
  </si>
  <si>
    <t>444,939</t>
  </si>
  <si>
    <r>
      <t xml:space="preserve">52,537 </t>
    </r>
    <r>
      <rPr>
        <vertAlign val="superscript"/>
        <sz val="12"/>
        <color rgb="FF0076A7"/>
        <rFont val="Arial"/>
        <family val="2"/>
      </rPr>
      <t>2</t>
    </r>
  </si>
  <si>
    <r>
      <t xml:space="preserve">35,025 </t>
    </r>
    <r>
      <rPr>
        <vertAlign val="superscript"/>
        <sz val="12"/>
        <color rgb="FF0076A7"/>
        <rFont val="Arial"/>
        <family val="2"/>
      </rPr>
      <t>4</t>
    </r>
  </si>
  <si>
    <t>532,501</t>
  </si>
  <si>
    <t>712,501</t>
  </si>
  <si>
    <t>Dr. Thomas Bünger 
Executive Board member 
from October 1, 2018 to 
September 30, 2021</t>
  </si>
  <si>
    <t>37,894</t>
  </si>
  <si>
    <t>457,894</t>
  </si>
  <si>
    <t>239,304</t>
  </si>
  <si>
    <t>697,198</t>
  </si>
  <si>
    <t>877,198</t>
  </si>
  <si>
    <t>17,536</t>
  </si>
  <si>
    <t>437,536</t>
  </si>
  <si>
    <t>264,596</t>
  </si>
  <si>
    <r>
      <t xml:space="preserve">112,072 </t>
    </r>
    <r>
      <rPr>
        <vertAlign val="superscript"/>
        <sz val="12"/>
        <color rgb="FF0076A7"/>
        <rFont val="Arial"/>
        <family val="2"/>
      </rPr>
      <t>3</t>
    </r>
  </si>
  <si>
    <r>
      <t xml:space="preserve">185,974 </t>
    </r>
    <r>
      <rPr>
        <vertAlign val="superscript"/>
        <sz val="12"/>
        <color rgb="FF0076A7"/>
        <rFont val="Arial"/>
        <family val="2"/>
      </rPr>
      <t>5</t>
    </r>
  </si>
  <si>
    <t>1,000,178</t>
  </si>
  <si>
    <t>1,180,178</t>
  </si>
  <si>
    <t>491,428</t>
  </si>
  <si>
    <t>2,007,550</t>
  </si>
  <si>
    <t>2,737,851</t>
  </si>
  <si>
    <t>1,860,000</t>
  </si>
  <si>
    <t>93,767</t>
  </si>
  <si>
    <t>1,953,767</t>
  </si>
  <si>
    <t>945,549</t>
  </si>
  <si>
    <t>112,072</t>
  </si>
  <si>
    <t>220,999</t>
  </si>
  <si>
    <t>3,232,387</t>
  </si>
  <si>
    <t>800,000</t>
  </si>
  <si>
    <t>4,032,387</t>
  </si>
  <si>
    <r>
      <rPr>
        <vertAlign val="superscript"/>
        <sz val="12"/>
        <rFont val="Arial"/>
        <family val="2"/>
      </rPr>
      <t>1</t>
    </r>
    <r>
      <rPr>
        <sz val="12"/>
        <rFont val="Arial"/>
        <family val="2"/>
      </rPr>
      <t xml:space="preserve"> Figures correspond to 2/3 of the annual bonus achieved and thus the payout amount. The remaining 1/3 will be transferred to deferred stock.
</t>
    </r>
    <r>
      <rPr>
        <vertAlign val="superscript"/>
        <sz val="12"/>
        <rFont val="Arial"/>
        <family val="2"/>
      </rPr>
      <t>2</t>
    </r>
    <r>
      <rPr>
        <sz val="12"/>
        <rFont val="Arial"/>
        <family val="2"/>
      </rPr>
      <t xml:space="preserve"> Dr. Arnold’s annual bonus was calculated on a pro rata temporis basis since he started during the year. The transfer to deferred stock was satisfied with the payment.
</t>
    </r>
    <r>
      <rPr>
        <vertAlign val="superscript"/>
        <sz val="12"/>
        <rFont val="Arial"/>
        <family val="2"/>
      </rPr>
      <t>3</t>
    </r>
    <r>
      <rPr>
        <sz val="12"/>
        <rFont val="Arial"/>
        <family val="2"/>
      </rPr>
      <t xml:space="preserve"> 2017/18 deferred stock
</t>
    </r>
    <r>
      <rPr>
        <vertAlign val="superscript"/>
        <sz val="12"/>
        <rFont val="Arial"/>
        <family val="2"/>
      </rPr>
      <t xml:space="preserve">4 </t>
    </r>
    <r>
      <rPr>
        <sz val="12"/>
        <rFont val="Arial"/>
        <family val="2"/>
      </rPr>
      <t xml:space="preserve">Dr. Arnold’s performance cash plan from FY 2019/20 was paid out as a one-time payment since he started during the year.
</t>
    </r>
    <r>
      <rPr>
        <vertAlign val="superscript"/>
        <sz val="12"/>
        <rFont val="Arial"/>
        <family val="2"/>
      </rPr>
      <t>5</t>
    </r>
    <r>
      <rPr>
        <sz val="12"/>
        <rFont val="Arial"/>
        <family val="2"/>
      </rPr>
      <t xml:space="preserve"> 2017/18 performance cash plan</t>
    </r>
  </si>
  <si>
    <r>
      <t xml:space="preserve">Variable compensation 
for several years </t>
    </r>
    <r>
      <rPr>
        <vertAlign val="superscript"/>
        <sz val="12"/>
        <rFont val="Arial"/>
        <family val="2"/>
      </rPr>
      <t>2</t>
    </r>
  </si>
  <si>
    <r>
      <t xml:space="preserve">Annual 
bonus </t>
    </r>
    <r>
      <rPr>
        <vertAlign val="superscript"/>
        <sz val="12"/>
        <rFont val="Arial"/>
        <family val="2"/>
      </rPr>
      <t>1</t>
    </r>
  </si>
  <si>
    <t>Roland Harings
Deputy Executive Board Chairman 
from May 20, 2019 to June 30, 2019 
Executive Board Chairman 
since July 1, 2019</t>
  </si>
  <si>
    <t>470,240</t>
  </si>
  <si>
    <t>235,120</t>
  </si>
  <si>
    <t>375,832</t>
  </si>
  <si>
    <t>1,694,590</t>
  </si>
  <si>
    <t>1,954,590</t>
  </si>
  <si>
    <t>873,398</t>
  </si>
  <si>
    <t>1,988,398</t>
  </si>
  <si>
    <t>2,248,398</t>
  </si>
  <si>
    <t xml:space="preserve">Dr. Heiko Arnold
Executive Board member
since August 15, 2020 </t>
  </si>
  <si>
    <t>319,763</t>
  </si>
  <si>
    <t>159,882</t>
  </si>
  <si>
    <t>255,566</t>
  </si>
  <si>
    <t>1,180,150</t>
  </si>
  <si>
    <t>1,360,150</t>
  </si>
  <si>
    <t>624,939</t>
  </si>
  <si>
    <t>1,379,939</t>
  </si>
  <si>
    <t>1,559,939</t>
  </si>
  <si>
    <t>Dr. Thomas Bünger
Executive Board member
from October 1, 2018 to 
September 30, 2021</t>
  </si>
  <si>
    <t>1,193,105</t>
  </si>
  <si>
    <t>1,373,105</t>
  </si>
  <si>
    <t>637,894</t>
  </si>
  <si>
    <t>1,392,894</t>
  </si>
  <si>
    <t>1,572,894</t>
  </si>
  <si>
    <t>1,172,747</t>
  </si>
  <si>
    <t>1,352,747</t>
  </si>
  <si>
    <t>617,536</t>
  </si>
  <si>
    <t>1,372,536</t>
  </si>
  <si>
    <t>1,552,536</t>
  </si>
  <si>
    <t>1,429,529</t>
  </si>
  <si>
    <t>714,766</t>
  </si>
  <si>
    <t>1,142,530</t>
  </si>
  <si>
    <t>5,240,592</t>
  </si>
  <si>
    <t>6,040,592</t>
  </si>
  <si>
    <r>
      <rPr>
        <vertAlign val="superscript"/>
        <sz val="12"/>
        <rFont val="Arial"/>
        <family val="2"/>
      </rPr>
      <t>1</t>
    </r>
    <r>
      <rPr>
        <sz val="12"/>
        <rFont val="Arial"/>
        <family val="2"/>
      </rPr>
      <t xml:space="preserve"> Figures correspond to 2/3 of the annual bonus achieved and thus the payout amount. The remaining 1/3 will be transferred to deferred stock.
</t>
    </r>
    <r>
      <rPr>
        <vertAlign val="superscript"/>
        <sz val="12"/>
        <rFont val="Arial"/>
        <family val="2"/>
      </rPr>
      <t>2</t>
    </r>
    <r>
      <rPr>
        <sz val="12"/>
        <rFont val="Arial"/>
        <family val="2"/>
      </rPr>
      <t xml:space="preserve"> The multiannual variable compensation shown in the benefits is the compensation achieved in FY 2020/21 prior to any measurement effects from standards related to commercial law or international accounting.                                                                                                                                                               </t>
    </r>
  </si>
  <si>
    <t>Target achievement in fiscal year 2020/21</t>
  </si>
  <si>
    <t>Description</t>
  </si>
  <si>
    <t>Percentage
of overall
target</t>
  </si>
  <si>
    <t>Target
measurement</t>
  </si>
  <si>
    <t>Weighting</t>
  </si>
  <si>
    <t>Strategic company development</t>
  </si>
  <si>
    <t>PIP</t>
  </si>
  <si>
    <t>35 %</t>
  </si>
  <si>
    <t>125 %</t>
  </si>
  <si>
    <t>43.8 %</t>
  </si>
  <si>
    <t>Integration of Metallo Group</t>
  </si>
  <si>
    <t>25 %</t>
  </si>
  <si>
    <t>31.3 %</t>
  </si>
  <si>
    <t>Accident reduction</t>
  </si>
  <si>
    <t>15 %</t>
  </si>
  <si>
    <t>0 %</t>
  </si>
  <si>
    <t>Digitalization</t>
  </si>
  <si>
    <t>Development of digital strategy for Aurubis Group</t>
  </si>
  <si>
    <t>12.5 %</t>
  </si>
  <si>
    <t>Corporate social responsibility</t>
  </si>
  <si>
    <t>Improvement in sustainability rating</t>
  </si>
  <si>
    <t>5 %</t>
  </si>
  <si>
    <t>Implementation of RDE project</t>
  </si>
  <si>
    <t>Target measurement (total)</t>
  </si>
  <si>
    <t>106.4 %</t>
  </si>
  <si>
    <t>2020/21 Annual bonus</t>
  </si>
  <si>
    <t>705,360</t>
  </si>
  <si>
    <t>479,645</t>
  </si>
  <si>
    <t>Dr. Thomas Bünger</t>
  </si>
  <si>
    <t>Rainer Verhoeven</t>
  </si>
  <si>
    <t>Number of virtual shares issued</t>
  </si>
  <si>
    <t>Vesting
period
expiring
9/30/2024</t>
  </si>
  <si>
    <t>Vesting
period
expiring
9/30/2022</t>
  </si>
  <si>
    <t>Vesting
period
expiring
9/30/2021</t>
  </si>
  <si>
    <t>Vesting
period
expiring
9/30/2020</t>
  </si>
  <si>
    <t>3,411.00</t>
  </si>
  <si>
    <t>3,268.75</t>
  </si>
  <si>
    <t>1,515.68</t>
  </si>
  <si>
    <t>–</t>
  </si>
  <si>
    <t>2,319.48</t>
  </si>
  <si>
    <r>
      <t xml:space="preserve">0 </t>
    </r>
    <r>
      <rPr>
        <vertAlign val="superscript"/>
        <sz val="12"/>
        <rFont val="Arial"/>
        <family val="2"/>
      </rPr>
      <t>1</t>
    </r>
  </si>
  <si>
    <t>2,010.28</t>
  </si>
  <si>
    <t>1,783.96</t>
  </si>
  <si>
    <t>2,222.75</t>
  </si>
  <si>
    <t>2,740.53</t>
  </si>
  <si>
    <r>
      <t xml:space="preserve">1,882.92 </t>
    </r>
    <r>
      <rPr>
        <vertAlign val="superscript"/>
        <sz val="12"/>
        <rFont val="Arial"/>
        <family val="2"/>
      </rPr>
      <t>2</t>
    </r>
  </si>
  <si>
    <r>
      <rPr>
        <vertAlign val="superscript"/>
        <sz val="12"/>
        <rFont val="Arial"/>
        <family val="2"/>
      </rPr>
      <t>1</t>
    </r>
    <r>
      <rPr>
        <sz val="12"/>
        <rFont val="Arial"/>
        <family val="2"/>
      </rPr>
      <t xml:space="preserve"> Dr. Arnold’s annual bonus was calculated on a pro rata temporis basis since he started during the year. The transfer to deferred stock was satisfied with the payment.
</t>
    </r>
    <r>
      <rPr>
        <vertAlign val="superscript"/>
        <sz val="12"/>
        <rFont val="Arial"/>
        <family val="2"/>
      </rPr>
      <t>2</t>
    </r>
    <r>
      <rPr>
        <sz val="12"/>
        <rFont val="Arial"/>
        <family val="2"/>
      </rPr>
      <t xml:space="preserve"> The payment took place in January 2021.</t>
    </r>
  </si>
  <si>
    <t>Payouts from deferred stock in fiscal year 2020/21</t>
  </si>
  <si>
    <t>Program</t>
  </si>
  <si>
    <t>Vesting
period</t>
  </si>
  <si>
    <t>Number
of virtual
shares</t>
  </si>
  <si>
    <t>Starting
share price</t>
  </si>
  <si>
    <t>Final
share price</t>
  </si>
  <si>
    <t>Amount</t>
  </si>
  <si>
    <t>Deferred 
stock 
2017/18</t>
  </si>
  <si>
    <t>2 years</t>
  </si>
  <si>
    <t>1,882.92</t>
  </si>
  <si>
    <t>€ 60.39</t>
  </si>
  <si>
    <t>€ 59.52</t>
  </si>
  <si>
    <t>€ 112,072</t>
  </si>
  <si>
    <t>Payouts from the performance cash plan in fiscal year 2020/21</t>
  </si>
  <si>
    <t>Performance
period</t>
  </si>
  <si>
    <t>Target
ROCE</t>
  </si>
  <si>
    <t>Average
ROCE</t>
  </si>
  <si>
    <t>Target
achievement</t>
  </si>
  <si>
    <t>2019/20
performance
cash plan</t>
  </si>
  <si>
    <r>
      <t xml:space="preserve">€ 35,025 </t>
    </r>
    <r>
      <rPr>
        <vertAlign val="superscript"/>
        <sz val="12"/>
        <color rgb="FF0076A7"/>
        <rFont val="Arial"/>
        <family val="2"/>
      </rPr>
      <t>1</t>
    </r>
  </si>
  <si>
    <t>2017/18
performance
cash plan</t>
  </si>
  <si>
    <t>3 years</t>
  </si>
  <si>
    <t>10.94 %</t>
  </si>
  <si>
    <t>91.16 %</t>
  </si>
  <si>
    <t>€ 185,974</t>
  </si>
  <si>
    <t>Upper compensation limits</t>
  </si>
  <si>
    <t>Maximum
compensation</t>
  </si>
  <si>
    <t>Compensation
granted and
owed (inflow)</t>
  </si>
  <si>
    <t>2,600,000</t>
  </si>
  <si>
    <t>1,800,000</t>
  </si>
  <si>
    <t>Supervisory Board compensation for fiscal year 2020/21</t>
  </si>
  <si>
    <t>8,000</t>
  </si>
  <si>
    <t>98,000</t>
  </si>
  <si>
    <t>105,500</t>
  </si>
  <si>
    <t>11,000</t>
  </si>
  <si>
    <t>108,500</t>
  </si>
  <si>
    <t>16,000</t>
  </si>
  <si>
    <t>136,000</t>
  </si>
  <si>
    <t>101,000</t>
  </si>
  <si>
    <t>187,000</t>
  </si>
  <si>
    <t>1,549,000</t>
  </si>
  <si>
    <t>Sustainability 
action areas</t>
  </si>
  <si>
    <t>Material according to German Commer-cial Code</t>
  </si>
  <si>
    <t>Employee-
related matters</t>
  </si>
  <si>
    <t>Environmental protection</t>
  </si>
  <si>
    <r>
      <t xml:space="preserve">Data protection and IT security </t>
    </r>
    <r>
      <rPr>
        <vertAlign val="superscript"/>
        <sz val="12"/>
        <rFont val="Arial"/>
        <family val="2"/>
      </rPr>
      <t>1</t>
    </r>
  </si>
  <si>
    <r>
      <t xml:space="preserve">Work in associations and political lobbying </t>
    </r>
    <r>
      <rPr>
        <vertAlign val="superscript"/>
        <sz val="12"/>
        <rFont val="Arial"/>
        <family val="2"/>
      </rPr>
      <t>1</t>
    </r>
  </si>
  <si>
    <r>
      <t xml:space="preserve">Human rights and fair working conditions </t>
    </r>
    <r>
      <rPr>
        <vertAlign val="superscript"/>
        <sz val="12"/>
        <rFont val="Arial"/>
        <family val="2"/>
      </rPr>
      <t>1</t>
    </r>
  </si>
  <si>
    <t>Anti-
corruption</t>
  </si>
  <si>
    <r>
      <t xml:space="preserve">Anti-corruption </t>
    </r>
    <r>
      <rPr>
        <vertAlign val="superscript"/>
        <sz val="12"/>
        <rFont val="Arial"/>
        <family val="2"/>
      </rPr>
      <t>1</t>
    </r>
  </si>
  <si>
    <r>
      <rPr>
        <vertAlign val="superscript"/>
        <sz val="12"/>
        <rFont val="Arial"/>
        <family val="2"/>
      </rPr>
      <t xml:space="preserve">1 </t>
    </r>
    <r>
      <rPr>
        <sz val="12"/>
        <rFont val="Arial"/>
        <family val="2"/>
      </rPr>
      <t>Topics of the strategic action area “Governance and ethics.”</t>
    </r>
  </si>
  <si>
    <t>Aurubis Group</t>
  </si>
  <si>
    <t>7,135</t>
  </si>
  <si>
    <t>4,285</t>
  </si>
  <si>
    <t>2,519</t>
  </si>
  <si>
    <t>331</t>
  </si>
  <si>
    <t>14 %</t>
  </si>
  <si>
    <t>86 %</t>
  </si>
  <si>
    <t>Employee turnover in the Aurubis Group as at the reporting date September 30</t>
  </si>
  <si>
    <r>
      <t xml:space="preserve">Turnover rate </t>
    </r>
    <r>
      <rPr>
        <vertAlign val="superscript"/>
        <sz val="12"/>
        <rFont val="Arial"/>
        <family val="2"/>
      </rPr>
      <t>1</t>
    </r>
  </si>
  <si>
    <t>8.4 %</t>
  </si>
  <si>
    <t>Average length of employment in the company (in years)</t>
  </si>
  <si>
    <t>14.0</t>
  </si>
  <si>
    <r>
      <rPr>
        <vertAlign val="superscript"/>
        <sz val="12"/>
        <rFont val="Arial"/>
        <family val="2"/>
      </rPr>
      <t>1</t>
    </r>
    <r>
      <rPr>
        <sz val="12"/>
        <rFont val="Arial"/>
        <family val="2"/>
      </rPr>
      <t xml:space="preserve"> Excluding apprentices.</t>
    </r>
  </si>
  <si>
    <t>944</t>
  </si>
  <si>
    <t>1,865</t>
  </si>
  <si>
    <t>1,548</t>
  </si>
  <si>
    <t>1,840</t>
  </si>
  <si>
    <t>596</t>
  </si>
  <si>
    <t>71.6 %</t>
  </si>
  <si>
    <t>13.9</t>
  </si>
  <si>
    <t>13.7</t>
  </si>
  <si>
    <t>14.2</t>
  </si>
  <si>
    <t>61.2 %</t>
  </si>
  <si>
    <t>67.0 %</t>
  </si>
  <si>
    <t>75.5 %</t>
  </si>
  <si>
    <t>58.6 %</t>
  </si>
  <si>
    <t>66.0 %</t>
  </si>
  <si>
    <t>73.4 %</t>
  </si>
  <si>
    <t>65.5 %</t>
  </si>
  <si>
    <t>68.8 %</t>
  </si>
  <si>
    <t>79.4 %</t>
  </si>
  <si>
    <r>
      <rPr>
        <vertAlign val="superscript"/>
        <sz val="12"/>
        <rFont val="Arial"/>
        <family val="2"/>
      </rPr>
      <t>1</t>
    </r>
    <r>
      <rPr>
        <sz val="12"/>
        <rFont val="Arial"/>
        <family val="2"/>
      </rPr>
      <t xml:space="preserve"> Our KPI results are lower compared to 2018/19 due to the global coronavirus pandemic.
</t>
    </r>
    <r>
      <rPr>
        <vertAlign val="superscript"/>
        <sz val="12"/>
        <rFont val="Arial"/>
        <family val="2"/>
      </rPr>
      <t>2</t>
    </r>
    <r>
      <rPr>
        <sz val="12"/>
        <rFont val="Arial"/>
        <family val="2"/>
      </rPr>
      <t xml:space="preserve"> For fiscal year 2019/20, the numbers were estimated for the Buffalo site. The Beerse (Belgium) and Berango (Spain) sites have been included for the entire fiscal year since 2019/20.</t>
    </r>
  </si>
  <si>
    <r>
      <t xml:space="preserve">Absolute number of accidents (LTI) </t>
    </r>
    <r>
      <rPr>
        <vertAlign val="superscript"/>
        <sz val="12"/>
        <rFont val="Arial"/>
        <family val="2"/>
      </rPr>
      <t>1</t>
    </r>
  </si>
  <si>
    <t>61</t>
  </si>
  <si>
    <r>
      <t xml:space="preserve">LTIFR </t>
    </r>
    <r>
      <rPr>
        <vertAlign val="superscript"/>
        <sz val="12"/>
        <rFont val="Arial"/>
        <family val="2"/>
      </rPr>
      <t>2</t>
    </r>
  </si>
  <si>
    <t>5.0</t>
  </si>
  <si>
    <t>5.4</t>
  </si>
  <si>
    <t>6.0</t>
  </si>
  <si>
    <t>5.9</t>
  </si>
  <si>
    <r>
      <rPr>
        <vertAlign val="superscript"/>
        <sz val="12"/>
        <rFont val="Arial"/>
        <family val="2"/>
      </rPr>
      <t>1</t>
    </r>
    <r>
      <rPr>
        <sz val="12"/>
        <rFont val="Arial"/>
        <family val="2"/>
      </rPr>
      <t xml:space="preserve"> Including the Beerse (Belgium) and Berango (Spain) sites starting June 1, 2020. Excluding Cablo Metall-Recycling und Handel GmbH, Ferbellin, starting June 1, 2021 (which, since June 1, 2021, has belonged to the joint venture Cablo GmbH with the recycling company TSR Recycling GmbH &amp; Co. KG; Aurubis holds a 40 % stake in Cablo GmbH) and excluding Schwermetall Halbzeugwerk GmbH &amp; Co. KG.
</t>
    </r>
    <r>
      <rPr>
        <vertAlign val="superscript"/>
        <sz val="12"/>
        <rFont val="Arial"/>
        <family val="2"/>
      </rPr>
      <t>2</t>
    </r>
    <r>
      <rPr>
        <sz val="12"/>
        <rFont val="Arial"/>
        <family val="2"/>
      </rPr>
      <t xml:space="preserve"> Beerse (Belgium) and Berango (Spain) sites included for the entire fiscal year starting 2019/20 so that KPIs can be compared.</t>
    </r>
  </si>
  <si>
    <t>Energy consumption</t>
  </si>
  <si>
    <r>
      <t xml:space="preserve">2020 </t>
    </r>
    <r>
      <rPr>
        <b/>
        <vertAlign val="superscript"/>
        <sz val="12"/>
        <color rgb="FF0076A7"/>
        <rFont val="Arial"/>
        <family val="2"/>
      </rPr>
      <t>1</t>
    </r>
  </si>
  <si>
    <r>
      <t xml:space="preserve">Primary energy consumption </t>
    </r>
    <r>
      <rPr>
        <vertAlign val="superscript"/>
        <sz val="12"/>
        <rFont val="Arial"/>
        <family val="2"/>
      </rPr>
      <t>2</t>
    </r>
  </si>
  <si>
    <t>1.72</t>
  </si>
  <si>
    <r>
      <t xml:space="preserve">Secondary energy consumption </t>
    </r>
    <r>
      <rPr>
        <vertAlign val="superscript"/>
        <sz val="12"/>
        <rFont val="Arial"/>
        <family val="2"/>
      </rPr>
      <t>3</t>
    </r>
  </si>
  <si>
    <t>2.00</t>
  </si>
  <si>
    <r>
      <t xml:space="preserve">1.89 </t>
    </r>
    <r>
      <rPr>
        <vertAlign val="superscript"/>
        <sz val="12"/>
        <rFont val="Arial"/>
        <family val="2"/>
      </rPr>
      <t>4</t>
    </r>
  </si>
  <si>
    <t>Total energy consumption within the 
organization</t>
  </si>
  <si>
    <t>3.72</t>
  </si>
  <si>
    <r>
      <t xml:space="preserve">3.64 </t>
    </r>
    <r>
      <rPr>
        <b/>
        <vertAlign val="superscript"/>
        <sz val="12"/>
        <rFont val="Arial"/>
        <family val="2"/>
      </rPr>
      <t>4</t>
    </r>
  </si>
  <si>
    <r>
      <rPr>
        <vertAlign val="superscript"/>
        <sz val="12"/>
        <rFont val="Arial"/>
        <family val="2"/>
      </rPr>
      <t>1</t>
    </r>
    <r>
      <rPr>
        <sz val="12"/>
        <rFont val="Arial"/>
        <family val="2"/>
      </rPr>
      <t xml:space="preserve"> The Beerse (Belgium) and Berango (Spain) sites have been included for the entire calendar year since 2020, which explains the increase in energy consumption.
</t>
    </r>
    <r>
      <rPr>
        <vertAlign val="superscript"/>
        <sz val="12"/>
        <rFont val="Arial"/>
        <family val="2"/>
      </rPr>
      <t>2</t>
    </r>
    <r>
      <rPr>
        <sz val="12"/>
        <rFont val="Arial"/>
        <family val="2"/>
      </rPr>
      <t xml:space="preserve"> Including energy consumption for on-site vehicle traffic.
</t>
    </r>
    <r>
      <rPr>
        <vertAlign val="superscript"/>
        <sz val="12"/>
        <rFont val="Arial"/>
        <family val="2"/>
      </rPr>
      <t>3</t>
    </r>
    <r>
      <rPr>
        <sz val="12"/>
        <rFont val="Arial"/>
        <family val="2"/>
      </rPr>
      <t xml:space="preserve"> Including electricity for oxygen generation.
</t>
    </r>
    <r>
      <rPr>
        <vertAlign val="superscript"/>
        <sz val="12"/>
        <rFont val="Arial"/>
        <family val="2"/>
      </rPr>
      <t>4</t>
    </r>
    <r>
      <rPr>
        <sz val="12"/>
        <rFont val="Arial"/>
        <family val="2"/>
      </rPr>
      <t xml:space="preserve"> Figures corrected compared to the previous year.</t>
    </r>
  </si>
  <si>
    <r>
      <t>in thousand t CO</t>
    </r>
    <r>
      <rPr>
        <vertAlign val="subscript"/>
        <sz val="12"/>
        <rFont val="Arial"/>
        <family val="2"/>
      </rPr>
      <t>2</t>
    </r>
  </si>
  <si>
    <r>
      <t xml:space="preserve">2020 </t>
    </r>
    <r>
      <rPr>
        <b/>
        <vertAlign val="superscript"/>
        <sz val="12"/>
        <color rgb="FF0076A7"/>
        <rFont val="Arial"/>
        <family val="2"/>
      </rPr>
      <t>2</t>
    </r>
  </si>
  <si>
    <t>Scope 1 
(emissions produced as a direct result of burning fuels in internal facilities)</t>
  </si>
  <si>
    <t>540</t>
  </si>
  <si>
    <r>
      <t xml:space="preserve">Scope 2
(emissions related to purchased energy, e.g., electricity) </t>
    </r>
    <r>
      <rPr>
        <vertAlign val="superscript"/>
        <sz val="12"/>
        <rFont val="Arial"/>
        <family val="2"/>
      </rPr>
      <t>2</t>
    </r>
  </si>
  <si>
    <t>1,023</t>
  </si>
  <si>
    <t>1,563</t>
  </si>
  <si>
    <r>
      <t xml:space="preserve">Scope 3 </t>
    </r>
    <r>
      <rPr>
        <b/>
        <vertAlign val="superscript"/>
        <sz val="12"/>
        <rFont val="Arial"/>
        <family val="2"/>
      </rPr>
      <t>3</t>
    </r>
    <r>
      <rPr>
        <b/>
        <sz val="12"/>
        <rFont val="Arial"/>
        <family val="2"/>
      </rPr>
      <t xml:space="preserve"> 
(other indirect emissions)</t>
    </r>
  </si>
  <si>
    <t>2,541</t>
  </si>
  <si>
    <r>
      <rPr>
        <vertAlign val="superscript"/>
        <sz val="12"/>
        <rFont val="Arial"/>
        <family val="2"/>
      </rPr>
      <t>1</t>
    </r>
    <r>
      <rPr>
        <sz val="12"/>
        <rFont val="Arial"/>
        <family val="2"/>
      </rPr>
      <t xml:space="preserve"> Aurubis reports its CO</t>
    </r>
    <r>
      <rPr>
        <vertAlign val="subscript"/>
        <sz val="12"/>
        <rFont val="Arial"/>
        <family val="2"/>
      </rPr>
      <t>2</t>
    </r>
    <r>
      <rPr>
        <sz val="12"/>
        <rFont val="Arial"/>
        <family val="2"/>
      </rPr>
      <t xml:space="preserve"> emissions using the methods of the “EU Emissions Trading System (EU ETS): The Monitoring and Reporting Regulation (MRR) – General Guidance for Installations” and “The Greenhouse Gas Protocol: A Corporate Accounting and Reporting Standard (Revised Edition).” Emissions from diesel vehicles in accordance with the emissions trading system are not included. However, they make up a very small percentage compared to other sources. Scope 2 emissions are reported here according to the market-based method. For the CDP, we report Scope 2 emissions according to both the market-based and the location-based methods.
</t>
    </r>
    <r>
      <rPr>
        <vertAlign val="superscript"/>
        <sz val="12"/>
        <rFont val="Arial"/>
        <family val="2"/>
      </rPr>
      <t>2</t>
    </r>
    <r>
      <rPr>
        <sz val="12"/>
        <rFont val="Arial"/>
        <family val="2"/>
      </rPr>
      <t xml:space="preserve"> The Beerse (Belgium) and Berango (Spain) sites have been included for the entire calendar year since 2020, which explains the increase in emissions.
</t>
    </r>
    <r>
      <rPr>
        <vertAlign val="superscript"/>
        <sz val="12"/>
        <rFont val="Arial"/>
        <family val="2"/>
      </rPr>
      <t>3</t>
    </r>
    <r>
      <rPr>
        <sz val="12"/>
        <rFont val="Arial"/>
        <family val="2"/>
      </rPr>
      <t xml:space="preserve"> Some Scope 3 emissions have been extrapolated. The increase is due to the new sites, Beerse (Belgium) and Berango (Spain), as well as an adjustment to the methodology used. Scope 3 emissions were externally audited for the first time in 2019.</t>
    </r>
  </si>
  <si>
    <t>Dust emissions</t>
  </si>
  <si>
    <r>
      <t xml:space="preserve">Metal emissions to water </t>
    </r>
    <r>
      <rPr>
        <vertAlign val="superscript"/>
        <sz val="12"/>
        <rFont val="Arial"/>
        <family val="2"/>
      </rPr>
      <t>2</t>
    </r>
  </si>
  <si>
    <t>0.8</t>
  </si>
  <si>
    <r>
      <rPr>
        <vertAlign val="superscript"/>
        <sz val="12"/>
        <rFont val="Arial"/>
        <family val="2"/>
      </rPr>
      <t>1</t>
    </r>
    <r>
      <rPr>
        <sz val="12"/>
        <rFont val="Arial"/>
        <family val="2"/>
      </rPr>
      <t xml:space="preserve"> The new sites, Beerse (Belgium) and Berango (Spain), are included starting in calendar year 2020.
</t>
    </r>
    <r>
      <rPr>
        <vertAlign val="superscript"/>
        <sz val="12"/>
        <rFont val="Arial"/>
        <family val="2"/>
      </rPr>
      <t>2</t>
    </r>
    <r>
      <rPr>
        <sz val="12"/>
        <rFont val="Arial"/>
        <family val="2"/>
      </rPr>
      <t xml:space="preserve">  In this table, we refer to the copper production sites that discharge directly into water. In Lünen (Germany) and Berango (Spain), wastewater is directed to the public sewer system after being treated on the plant premises and therefore isn’t included.</t>
    </r>
  </si>
  <si>
    <t>ISO 45001</t>
  </si>
  <si>
    <r>
      <t xml:space="preserve">Lünen (DE) </t>
    </r>
    <r>
      <rPr>
        <vertAlign val="superscript"/>
        <sz val="12"/>
        <rFont val="Arial"/>
        <family val="2"/>
      </rPr>
      <t>1</t>
    </r>
  </si>
  <si>
    <r>
      <t xml:space="preserve">√ </t>
    </r>
    <r>
      <rPr>
        <vertAlign val="superscript"/>
        <sz val="12"/>
        <color rgb="FF0C6296"/>
        <rFont val="Arial"/>
        <family val="2"/>
      </rPr>
      <t>2</t>
    </r>
  </si>
  <si>
    <r>
      <t xml:space="preserve">Fehrbellin, Cablo GmbH (DE) </t>
    </r>
    <r>
      <rPr>
        <vertAlign val="superscript"/>
        <sz val="12"/>
        <rFont val="Arial"/>
        <family val="2"/>
      </rPr>
      <t>3</t>
    </r>
  </si>
  <si>
    <r>
      <t xml:space="preserve">√ </t>
    </r>
    <r>
      <rPr>
        <vertAlign val="superscript"/>
        <sz val="12"/>
        <color rgb="FF0C6296"/>
        <rFont val="Arial"/>
        <family val="2"/>
      </rPr>
      <t>4</t>
    </r>
  </si>
  <si>
    <r>
      <t xml:space="preserve">Stolberg, Schwermetall 
Halbzeugwerk (DE) </t>
    </r>
    <r>
      <rPr>
        <vertAlign val="superscript"/>
        <sz val="12"/>
        <rFont val="Arial"/>
        <family val="2"/>
      </rPr>
      <t>5</t>
    </r>
  </si>
  <si>
    <t>Smethwick/Birmingham (UK)</t>
  </si>
  <si>
    <r>
      <rPr>
        <vertAlign val="superscript"/>
        <sz val="12"/>
        <rFont val="Arial"/>
        <family val="2"/>
      </rPr>
      <t>1</t>
    </r>
    <r>
      <rPr>
        <sz val="12"/>
        <rFont val="Arial"/>
        <family val="2"/>
      </rPr>
      <t xml:space="preserve"> The plant is also certified through WEEELABEX in accordance with the European series of standards EN 50625. The certificate confirms that waste electrical and electronic devices are efficiently treated and disposed of while minimizing environmental impact. 
</t>
    </r>
    <r>
      <rPr>
        <vertAlign val="superscript"/>
        <sz val="12"/>
        <rFont val="Arial"/>
        <family val="2"/>
      </rPr>
      <t>2</t>
    </r>
    <r>
      <rPr>
        <sz val="12"/>
        <rFont val="Arial"/>
        <family val="2"/>
      </rPr>
      <t xml:space="preserve"> Since October 29, 2021. 
</t>
    </r>
    <r>
      <rPr>
        <vertAlign val="superscript"/>
        <sz val="12"/>
        <rFont val="Arial"/>
        <family val="2"/>
      </rPr>
      <t>3</t>
    </r>
    <r>
      <rPr>
        <sz val="12"/>
        <rFont val="Arial"/>
        <family val="2"/>
      </rPr>
      <t xml:space="preserve"> Not majority-owned by Aurubis (40 % stake).
</t>
    </r>
    <r>
      <rPr>
        <vertAlign val="superscript"/>
        <sz val="12"/>
        <rFont val="Arial"/>
        <family val="2"/>
      </rPr>
      <t>4</t>
    </r>
    <r>
      <rPr>
        <sz val="12"/>
        <rFont val="Arial"/>
        <family val="2"/>
      </rPr>
      <t xml:space="preserve"> For the sale of iron silicate granules used to produce blasting abrasives
</t>
    </r>
    <r>
      <rPr>
        <vertAlign val="superscript"/>
        <sz val="12"/>
        <rFont val="Arial"/>
        <family val="2"/>
      </rPr>
      <t>5</t>
    </r>
    <r>
      <rPr>
        <sz val="12"/>
        <rFont val="Arial"/>
        <family val="2"/>
      </rPr>
      <t xml:space="preserve"> Not majority-owned by Aurubis (50 % stake).                                                                                                         
Explanation:
EMAS: system of specifications for environmental management systems and environmental audits
ISO 14001: standard for environmental management systems
ISO 50001: standard for energy management systems
ISO 9001: standard for quality management systems
IATF 16949: standard for quality management systems in the automotive industry, based on ISO 9001
EfbV: Ordinance on Specialized Waste Management Companies (German certificate)
ISO 45001: standard for occupational safety management systems</t>
    </r>
  </si>
  <si>
    <r>
      <t>2020/21</t>
    </r>
    <r>
      <rPr>
        <b/>
        <vertAlign val="superscript"/>
        <sz val="12"/>
        <color rgb="FF0076A7"/>
        <rFont val="Arial"/>
        <family val="2"/>
      </rPr>
      <t xml:space="preserve"> 2</t>
    </r>
  </si>
  <si>
    <r>
      <t>2019/20</t>
    </r>
    <r>
      <rPr>
        <vertAlign val="superscript"/>
        <sz val="12"/>
        <rFont val="Arial"/>
        <family val="2"/>
      </rPr>
      <t xml:space="preserve"> 2</t>
    </r>
  </si>
  <si>
    <r>
      <t xml:space="preserve">Closing price as at fiscal year-end </t>
    </r>
    <r>
      <rPr>
        <vertAlign val="superscript"/>
        <sz val="12"/>
        <rFont val="Arial"/>
        <family val="2"/>
      </rPr>
      <t>1</t>
    </r>
  </si>
  <si>
    <t>65.38</t>
  </si>
  <si>
    <t>87.30</t>
  </si>
  <si>
    <t>54.94</t>
  </si>
  <si>
    <t>2,939</t>
  </si>
  <si>
    <t>in ‘000</t>
  </si>
  <si>
    <t>1.60</t>
  </si>
  <si>
    <t>Payout ratio</t>
  </si>
  <si>
    <t>6.10</t>
  </si>
  <si>
    <t>Operating price/earnings ratio as at fiscal
year-end</t>
  </si>
  <si>
    <t>10.72</t>
  </si>
  <si>
    <r>
      <rPr>
        <vertAlign val="superscript"/>
        <sz val="12"/>
        <rFont val="Arial"/>
        <family val="2"/>
      </rPr>
      <t xml:space="preserve">1 </t>
    </r>
    <r>
      <rPr>
        <sz val="12"/>
        <rFont val="Arial"/>
        <family val="2"/>
      </rPr>
      <t xml:space="preserve">Xetra disclosures. 
</t>
    </r>
    <r>
      <rPr>
        <vertAlign val="superscript"/>
        <sz val="12"/>
        <rFont val="Arial"/>
        <family val="2"/>
      </rPr>
      <t xml:space="preserve">2 </t>
    </r>
    <r>
      <rPr>
        <sz val="12"/>
        <rFont val="Arial"/>
        <family val="2"/>
      </rPr>
      <t xml:space="preserve">Values have been “operationally” adjusted for measurement effects deriving from the application of IAS 2. In consequence, metal price fluctuations resulting from the use of the average cost method, as well as non-permanent write-downs or write-ups of metal inventory values as at the reporting date, are adjusted. Adjustments are also made for reporting date-related effects deriving from market valuations of metal derivatives that haven’t been realized, which concern the main metal inventories at our smelter sites. Fixed assets have been adjusted for non-cash-effective impacts deriving from purchase price allocations from FY 2010/11 onwards.
</t>
    </r>
  </si>
  <si>
    <t xml:space="preserve">124,445 shares in Xetra trading  </t>
  </si>
  <si>
    <t>Analyst coverage 2020/21</t>
  </si>
  <si>
    <t>Bankhaus Lampe 
(until Dec. 2020)</t>
  </si>
  <si>
    <t>Bank of America</t>
  </si>
  <si>
    <t>Kevin Kerdouli</t>
  </si>
  <si>
    <t xml:space="preserve">Aurubis AG headquarters </t>
  </si>
  <si>
    <t>Aurubis Stolberg 
GmbH &amp; Co. KG</t>
  </si>
  <si>
    <t>6,559</t>
  </si>
  <si>
    <t>The KPIs relate to permanent and temporary employment arrangements as at the reporting date September 30, 2021. Excluding Schwermetall Halbzeugwerk GmbH &amp; Co. KG, Stolberg (DE), in which Aurubis holds a 50 % stake. Sites without employees are not listed.</t>
  </si>
  <si>
    <t>Aurubis Rus LLC</t>
  </si>
  <si>
    <r>
      <t xml:space="preserve">Beijing </t>
    </r>
    <r>
      <rPr>
        <vertAlign val="superscript"/>
        <sz val="12"/>
        <rFont val="Arial"/>
        <family val="2"/>
      </rPr>
      <t>1</t>
    </r>
  </si>
  <si>
    <t>Aurubis Middle East FZE</t>
  </si>
  <si>
    <r>
      <t xml:space="preserve">Singapore </t>
    </r>
    <r>
      <rPr>
        <vertAlign val="superscript"/>
        <sz val="12"/>
        <rFont val="Arial"/>
        <family val="2"/>
      </rPr>
      <t>1</t>
    </r>
  </si>
  <si>
    <r>
      <t xml:space="preserve">Bangkok </t>
    </r>
    <r>
      <rPr>
        <vertAlign val="superscript"/>
        <sz val="12"/>
        <rFont val="Arial"/>
        <family val="2"/>
      </rPr>
      <t>1</t>
    </r>
  </si>
  <si>
    <r>
      <t xml:space="preserve">Tokyo </t>
    </r>
    <r>
      <rPr>
        <vertAlign val="superscript"/>
        <sz val="12"/>
        <rFont val="Arial"/>
        <family val="2"/>
      </rPr>
      <t>1</t>
    </r>
  </si>
  <si>
    <r>
      <t xml:space="preserve">Seoul </t>
    </r>
    <r>
      <rPr>
        <vertAlign val="superscript"/>
        <sz val="12"/>
        <rFont val="Arial"/>
        <family val="2"/>
      </rPr>
      <t>1</t>
    </r>
  </si>
  <si>
    <r>
      <rPr>
        <vertAlign val="superscript"/>
        <sz val="12"/>
        <rFont val="Arial"/>
        <family val="2"/>
      </rPr>
      <t>1</t>
    </r>
    <r>
      <rPr>
        <sz val="12"/>
        <rFont val="Arial"/>
        <family val="2"/>
      </rPr>
      <t xml:space="preserve"> Agency/independent sales employees.</t>
    </r>
  </si>
  <si>
    <t>9/30/2021</t>
  </si>
  <si>
    <t>1,878</t>
  </si>
  <si>
    <t>1,770</t>
  </si>
  <si>
    <t>550</t>
  </si>
  <si>
    <t>-1,406</t>
  </si>
  <si>
    <t>-642</t>
  </si>
  <si>
    <t>2,415</t>
  </si>
  <si>
    <t>353</t>
  </si>
  <si>
    <t>366</t>
  </si>
  <si>
    <t>15.6 %</t>
  </si>
  <si>
    <r>
      <rPr>
        <vertAlign val="superscript"/>
        <sz val="12"/>
        <rFont val="Arial"/>
        <family val="2"/>
      </rPr>
      <t>1</t>
    </r>
    <r>
      <rPr>
        <sz val="12"/>
        <rFont val="Arial"/>
        <family val="2"/>
      </rPr>
      <t xml:space="preserve"> Result for four months already included in EBIT in the previous year; pro forma additional result for eight months.</t>
    </r>
  </si>
  <si>
    <r>
      <t xml:space="preserve">Absolute number of accidents </t>
    </r>
    <r>
      <rPr>
        <vertAlign val="superscript"/>
        <sz val="12"/>
        <rFont val="Arial"/>
        <family val="2"/>
      </rPr>
      <t>1</t>
    </r>
  </si>
  <si>
    <r>
      <t>LTIFR</t>
    </r>
    <r>
      <rPr>
        <vertAlign val="superscript"/>
        <sz val="12"/>
        <rFont val="Arial"/>
        <family val="2"/>
      </rPr>
      <t xml:space="preserve"> 2</t>
    </r>
  </si>
  <si>
    <t>Number of work-related fatalities of 
third parties at our sites</t>
  </si>
  <si>
    <r>
      <rPr>
        <vertAlign val="superscript"/>
        <sz val="12"/>
        <rFont val="Arial"/>
        <family val="2"/>
      </rPr>
      <t>1</t>
    </r>
    <r>
      <rPr>
        <sz val="12"/>
        <rFont val="Arial"/>
        <family val="2"/>
      </rPr>
      <t xml:space="preserve"> Absolute number of accidents including the Beerse (Belgium) and Berango (Spain) sites starting June 1, 2020. Excluding Cablo Metall-Recycling und Handel GmbH, Fehrbellin, starting June 1, 2021 (which, since June 1, 2021, has belonged to the joint venture Cablo GmbH together with the recycling company TSR Recycling GmbH &amp; Co. KG; Aurubis holds a 40 % stake in Cablo GmbH).
</t>
    </r>
    <r>
      <rPr>
        <vertAlign val="superscript"/>
        <sz val="12"/>
        <rFont val="Arial"/>
        <family val="2"/>
      </rPr>
      <t xml:space="preserve">2 </t>
    </r>
    <r>
      <rPr>
        <sz val="12"/>
        <rFont val="Arial"/>
        <family val="2"/>
      </rPr>
      <t>LTIFR: Beerse (Belgium) and Berango (Spain) sites included for the entire fiscal year starting 2019/20 so that KPIs can be compared.</t>
    </r>
  </si>
  <si>
    <t>12 months 2020/21</t>
  </si>
  <si>
    <t>Inventories/
fixed assets</t>
  </si>
  <si>
    <t>16,300</t>
  </si>
  <si>
    <t>146</t>
  </si>
  <si>
    <t>-222</t>
  </si>
  <si>
    <t>-76</t>
  </si>
  <si>
    <t>118</t>
  </si>
  <si>
    <t>-108</t>
  </si>
  <si>
    <t>32</t>
  </si>
  <si>
    <t>73</t>
  </si>
  <si>
    <t>-14,637</t>
  </si>
  <si>
    <t>-262</t>
  </si>
  <si>
    <t>-14,899</t>
  </si>
  <si>
    <t>-63</t>
  </si>
  <si>
    <t>-11,262</t>
  </si>
  <si>
    <t>1,914</t>
  </si>
  <si>
    <t>-484</t>
  </si>
  <si>
    <t>-171</t>
  </si>
  <si>
    <t>1,233</t>
  </si>
  <si>
    <t>-554</t>
  </si>
  <si>
    <t>-219</t>
  </si>
  <si>
    <t>-199</t>
  </si>
  <si>
    <t>-192</t>
  </si>
  <si>
    <t>-311</t>
  </si>
  <si>
    <t>830</t>
  </si>
  <si>
    <t>-464</t>
  </si>
  <si>
    <t>-153</t>
  </si>
  <si>
    <t>-8</t>
  </si>
  <si>
    <t>-18</t>
  </si>
  <si>
    <t>825</t>
  </si>
  <si>
    <t>-472</t>
  </si>
  <si>
    <t>-146</t>
  </si>
  <si>
    <t>-212</t>
  </si>
  <si>
    <t>-87</t>
  </si>
  <si>
    <t>49</t>
  </si>
  <si>
    <t>-54</t>
  </si>
  <si>
    <t>613</t>
  </si>
  <si>
    <t>-347</t>
  </si>
  <si>
    <t>266</t>
  </si>
  <si>
    <t>-97</t>
  </si>
  <si>
    <t>400</t>
  </si>
  <si>
    <t>445</t>
  </si>
  <si>
    <t>127</t>
  </si>
  <si>
    <t>Total borrowings</t>
  </si>
  <si>
    <t>582</t>
  </si>
  <si>
    <t>Structure of the IFRS statement of financial position for the Group</t>
  </si>
  <si>
    <t>42</t>
  </si>
  <si>
    <t>36</t>
  </si>
  <si>
    <t>1,958</t>
  </si>
  <si>
    <t>-20</t>
  </si>
  <si>
    <t>-4</t>
  </si>
  <si>
    <t>1,943</t>
  </si>
  <si>
    <t>1,871</t>
  </si>
  <si>
    <t>2,804</t>
  </si>
  <si>
    <t>-1,096</t>
  </si>
  <si>
    <t>2,464</t>
  </si>
  <si>
    <t>716</t>
  </si>
  <si>
    <t>760</t>
  </si>
  <si>
    <t>629</t>
  </si>
  <si>
    <t>634</t>
  </si>
  <si>
    <t>942</t>
  </si>
  <si>
    <t>965</t>
  </si>
  <si>
    <t>-138</t>
  </si>
  <si>
    <t>6,613</t>
  </si>
  <si>
    <t>-1,116</t>
  </si>
  <si>
    <t>5,493</t>
  </si>
  <si>
    <t>3,443</t>
  </si>
  <si>
    <t>-793</t>
  </si>
  <si>
    <t>-2</t>
  </si>
  <si>
    <t>2,648</t>
  </si>
  <si>
    <t>443</t>
  </si>
  <si>
    <t>-323</t>
  </si>
  <si>
    <t>291</t>
  </si>
  <si>
    <t>293</t>
  </si>
  <si>
    <t>504</t>
  </si>
  <si>
    <t>67</t>
  </si>
  <si>
    <t>69</t>
  </si>
  <si>
    <t>1,828</t>
  </si>
  <si>
    <t>1,861</t>
  </si>
  <si>
    <t>38</t>
  </si>
  <si>
    <t>Operating return on capital employed (ROCE) (operating)</t>
  </si>
  <si>
    <t>1,877</t>
  </si>
  <si>
    <r>
      <rPr>
        <vertAlign val="superscript"/>
        <sz val="12"/>
        <rFont val="Arial"/>
        <family val="2"/>
      </rPr>
      <t>1</t>
    </r>
    <r>
      <rPr>
        <sz val="12"/>
        <rFont val="Arial"/>
        <family val="2"/>
      </rPr>
      <t xml:space="preserve"> Result for four months already included in EBIT in the previous year; pro forma  result for eight months.</t>
    </r>
  </si>
  <si>
    <r>
      <t xml:space="preserve">Debt coverage = net cash position </t>
    </r>
    <r>
      <rPr>
        <vertAlign val="superscript"/>
        <sz val="12"/>
        <rFont val="Arial"/>
        <family val="2"/>
      </rPr>
      <t>1</t>
    </r>
    <r>
      <rPr>
        <sz val="12"/>
        <rFont val="Arial"/>
        <family val="2"/>
      </rPr>
      <t>/EBlTDA</t>
    </r>
  </si>
  <si>
    <t>-0.7</t>
  </si>
  <si>
    <t>38.0</t>
  </si>
  <si>
    <r>
      <rPr>
        <vertAlign val="superscript"/>
        <sz val="12"/>
        <rFont val="Arial"/>
        <family val="2"/>
      </rPr>
      <t>1</t>
    </r>
    <r>
      <rPr>
        <sz val="12"/>
        <rFont val="Arial"/>
        <family val="2"/>
      </rPr>
      <t xml:space="preserve"> (-) Net cash surplus / (+) net borrowings  </t>
    </r>
  </si>
  <si>
    <t>Cash inflow from operating activities 
(net cash flow)</t>
  </si>
  <si>
    <t>812</t>
  </si>
  <si>
    <t>-232</t>
  </si>
  <si>
    <t>-57</t>
  </si>
  <si>
    <t>488</t>
  </si>
  <si>
    <t>Proceeds and payments deriving 
from financial liabilities</t>
  </si>
  <si>
    <t>485</t>
  </si>
  <si>
    <t>Cash and cash equivalents as at 
the reporting date</t>
  </si>
  <si>
    <t>Net cash position of the Group</t>
  </si>
  <si>
    <t xml:space="preserve">Net cash position </t>
  </si>
  <si>
    <t>383</t>
  </si>
  <si>
    <t>2020/21 operating</t>
  </si>
  <si>
    <r>
      <t xml:space="preserve">2019/20
operating </t>
    </r>
    <r>
      <rPr>
        <vertAlign val="superscript"/>
        <sz val="12"/>
        <rFont val="Arial"/>
        <family val="2"/>
      </rPr>
      <t>1</t>
    </r>
  </si>
  <si>
    <t>15,079</t>
  </si>
  <si>
    <t>11,488</t>
  </si>
  <si>
    <t>Operating EBITDA</t>
  </si>
  <si>
    <t>588</t>
  </si>
  <si>
    <t>461</t>
  </si>
  <si>
    <t>-180</t>
  </si>
  <si>
    <t>409</t>
  </si>
  <si>
    <t>399</t>
  </si>
  <si>
    <t>285</t>
  </si>
  <si>
    <t>227</t>
  </si>
  <si>
    <t>18.9 %</t>
  </si>
  <si>
    <t>12.6 %</t>
  </si>
  <si>
    <t>2,151</t>
  </si>
  <si>
    <t>5,237</t>
  </si>
  <si>
    <r>
      <rPr>
        <vertAlign val="superscript"/>
        <sz val="12"/>
        <rFont val="Arial"/>
        <family val="2"/>
      </rPr>
      <t>1</t>
    </r>
    <r>
      <rPr>
        <sz val="12"/>
        <rFont val="Arial"/>
        <family val="2"/>
      </rPr>
      <t xml:space="preserve"> Metallo included for four months.
Certain prior-year figures have been adjusted.</t>
    </r>
  </si>
  <si>
    <r>
      <t>2019/20 </t>
    </r>
    <r>
      <rPr>
        <vertAlign val="superscript"/>
        <sz val="12"/>
        <rFont val="Arial"/>
        <family val="2"/>
      </rPr>
      <t>1</t>
    </r>
  </si>
  <si>
    <t>949</t>
  </si>
  <si>
    <t>40,717</t>
  </si>
  <si>
    <t>3,900</t>
  </si>
  <si>
    <t>10,043</t>
  </si>
  <si>
    <t>8,809</t>
  </si>
  <si>
    <t>977</t>
  </si>
  <si>
    <t>8,722</t>
  </si>
  <si>
    <r>
      <rPr>
        <vertAlign val="superscript"/>
        <sz val="12"/>
        <rFont val="Arial"/>
        <family val="2"/>
      </rPr>
      <t>1</t>
    </r>
    <r>
      <rPr>
        <sz val="12"/>
        <rFont val="Arial"/>
        <family val="2"/>
      </rPr>
      <t xml:space="preserve"> Metallo sites included for four months. </t>
    </r>
  </si>
  <si>
    <t>1,432</t>
  </si>
  <si>
    <t>1,615</t>
  </si>
  <si>
    <t>11,612</t>
  </si>
  <si>
    <t>-11,129</t>
  </si>
  <si>
    <t>647</t>
  </si>
  <si>
    <t>-297</t>
  </si>
  <si>
    <t>-66</t>
  </si>
  <si>
    <t>-155</t>
  </si>
  <si>
    <t>129</t>
  </si>
  <si>
    <t>-33</t>
  </si>
  <si>
    <t>231</t>
  </si>
  <si>
    <t>Consolidated Income Statement 
for the period from October 1 to September 30 (IFRS)</t>
  </si>
  <si>
    <t>12 months
2019/20</t>
  </si>
  <si>
    <t>16,299,837</t>
  </si>
  <si>
    <t>Changes in inventories of finished goods and 
work in process</t>
  </si>
  <si>
    <t>146,354</t>
  </si>
  <si>
    <t>31,898</t>
  </si>
  <si>
    <t>72,845</t>
  </si>
  <si>
    <t>-14,637,048</t>
  </si>
  <si>
    <t>1,913,886</t>
  </si>
  <si>
    <t>-554,162</t>
  </si>
  <si>
    <t>-218,962</t>
  </si>
  <si>
    <t>-310,860</t>
  </si>
  <si>
    <t>829,902</t>
  </si>
  <si>
    <t>18,705</t>
  </si>
  <si>
    <t>3,613</t>
  </si>
  <si>
    <t>-18,478</t>
  </si>
  <si>
    <t>-8,454</t>
  </si>
  <si>
    <t>825,295</t>
  </si>
  <si>
    <t>-212,314</t>
  </si>
  <si>
    <t>612,981</t>
  </si>
  <si>
    <t>Consolidated net income attributable to 
Aurubis AG shareholders</t>
  </si>
  <si>
    <t>612,796</t>
  </si>
  <si>
    <t>Consolidated net income attributable to 
non-controlling interests</t>
  </si>
  <si>
    <t>185</t>
  </si>
  <si>
    <t>14.03</t>
  </si>
  <si>
    <t>Consolidated Statement of Comprehensive Income 
for the period from October 1 to September 30 (IFRS)</t>
  </si>
  <si>
    <t>-13,336</t>
  </si>
  <si>
    <t>-1,411</t>
  </si>
  <si>
    <t>1,690</t>
  </si>
  <si>
    <t>2,511</t>
  </si>
  <si>
    <t>Financial fixed assets accounted for using the equity method – share of other comprehensive income, after taxes</t>
  </si>
  <si>
    <t>3,652</t>
  </si>
  <si>
    <t>27,224</t>
  </si>
  <si>
    <t>49,566</t>
  </si>
  <si>
    <t>-15,255</t>
  </si>
  <si>
    <t>Other comprehensive income</t>
  </si>
  <si>
    <t>54,648</t>
  </si>
  <si>
    <t>667,629</t>
  </si>
  <si>
    <t>667,442</t>
  </si>
  <si>
    <t>187</t>
  </si>
  <si>
    <t>158,733</t>
  </si>
  <si>
    <t>1,656,927</t>
  </si>
  <si>
    <t>65,405</t>
  </si>
  <si>
    <t>76,644</t>
  </si>
  <si>
    <t>18,076</t>
  </si>
  <si>
    <t>33,878</t>
  </si>
  <si>
    <t>2,937</t>
  </si>
  <si>
    <t>2,012,600</t>
  </si>
  <si>
    <t>2,804,209</t>
  </si>
  <si>
    <t>512,966</t>
  </si>
  <si>
    <t>152,078</t>
  </si>
  <si>
    <t>51,250</t>
  </si>
  <si>
    <t>942,435</t>
  </si>
  <si>
    <t>137,811</t>
  </si>
  <si>
    <t>4,600,749</t>
  </si>
  <si>
    <t>6,613,349</t>
  </si>
  <si>
    <t>Consolidated Statement of Financial Position Equity and Liabilities (IFRS)</t>
  </si>
  <si>
    <t>-60,248</t>
  </si>
  <si>
    <t>3,025,019</t>
  </si>
  <si>
    <t>19,288</t>
  </si>
  <si>
    <t>3,442,180</t>
  </si>
  <si>
    <t>537</t>
  </si>
  <si>
    <t>3,442,717</t>
  </si>
  <si>
    <t>213,727</t>
  </si>
  <si>
    <t>77,509</t>
  </si>
  <si>
    <t>443,568</t>
  </si>
  <si>
    <t>444,269</t>
  </si>
  <si>
    <t>57,079</t>
  </si>
  <si>
    <t>1,698</t>
  </si>
  <si>
    <t>1,237,850</t>
  </si>
  <si>
    <t>67,068</t>
  </si>
  <si>
    <t>1,386,525</t>
  </si>
  <si>
    <t>24,004</t>
  </si>
  <si>
    <t>137,045</t>
  </si>
  <si>
    <t>220,981</t>
  </si>
  <si>
    <t>59,555</t>
  </si>
  <si>
    <t>37,604</t>
  </si>
  <si>
    <t>1,932,782</t>
  </si>
  <si>
    <t>Consolidated Cash Flow Statement 
for the period from October 1 to September 30 (IFRS)</t>
  </si>
  <si>
    <t>Depreciation and amortization of fixed assets (including impairment losses or their reversals)</t>
  </si>
  <si>
    <t>212,574</t>
  </si>
  <si>
    <t>646</t>
  </si>
  <si>
    <t>8,432</t>
  </si>
  <si>
    <t>-700</t>
  </si>
  <si>
    <t>49,762</t>
  </si>
  <si>
    <t>2,082</t>
  </si>
  <si>
    <t>4,607</t>
  </si>
  <si>
    <t>-88,081</t>
  </si>
  <si>
    <t>1,014,617</t>
  </si>
  <si>
    <t>-90,764</t>
  </si>
  <si>
    <t>-397,417</t>
  </si>
  <si>
    <t>-8,558</t>
  </si>
  <si>
    <t>294,206</t>
  </si>
  <si>
    <t>812,084</t>
  </si>
  <si>
    <t>-252,444</t>
  </si>
  <si>
    <t>Payments from the granting of loans to related entities</t>
  </si>
  <si>
    <t>-10,855</t>
  </si>
  <si>
    <t>1,845</t>
  </si>
  <si>
    <t>Proceeds from the disposal of business units</t>
  </si>
  <si>
    <t>12,329</t>
  </si>
  <si>
    <t>Proceeds from the redemption of loans granted to related entities</t>
  </si>
  <si>
    <t>5,257</t>
  </si>
  <si>
    <t>-232,055</t>
  </si>
  <si>
    <t>26,275</t>
  </si>
  <si>
    <t>-30,524</t>
  </si>
  <si>
    <t>-18,944</t>
  </si>
  <si>
    <t>-15,812</t>
  </si>
  <si>
    <t>-56,946</t>
  </si>
  <si>
    <t>Cash outflow (inflow in the previous year) from financing activities</t>
  </si>
  <si>
    <t>-95,951</t>
  </si>
  <si>
    <t>484,077</t>
  </si>
  <si>
    <t>965,287</t>
  </si>
  <si>
    <t>Less cash and cash equivalents of assets held for sale at end of period</t>
  </si>
  <si>
    <t>-22,852</t>
  </si>
  <si>
    <t>Cash and cash equivalents at end of period (consolidated statement of financial position)</t>
  </si>
  <si>
    <t>Additional 
paid-in capital</t>
  </si>
  <si>
    <t>Acquisition of 
treasury shares</t>
  </si>
  <si>
    <t>of which other 
comprehensive income/loss</t>
  </si>
  <si>
    <t>Balance as at 10/1/2020</t>
  </si>
  <si>
    <t>-56,757</t>
  </si>
  <si>
    <t>-189</t>
  </si>
  <si>
    <t>647,112</t>
  </si>
  <si>
    <t>-7,872</t>
  </si>
  <si>
    <t>699</t>
  </si>
  <si>
    <t>34,317</t>
  </si>
  <si>
    <t>54,646</t>
  </si>
  <si>
    <t>Balance as at 9/30/2021</t>
  </si>
  <si>
    <t>18,326</t>
  </si>
  <si>
    <t>161</t>
  </si>
  <si>
    <t>-4,520</t>
  </si>
  <si>
    <t>12,712</t>
  </si>
  <si>
    <t>-7,390</t>
  </si>
  <si>
    <t>Financial calendar</t>
  </si>
  <si>
    <t>2/7/2022</t>
  </si>
  <si>
    <t>Quarterly Report on the First 3 Months 2021/22</t>
  </si>
  <si>
    <t>2/17/2022</t>
  </si>
  <si>
    <t>5/10/2022</t>
  </si>
  <si>
    <t>Interim Report on the First 6 Months 2021/22</t>
  </si>
  <si>
    <t>8/5/2022</t>
  </si>
  <si>
    <t>Quarterly Report on the First 9 Months 2021/22</t>
  </si>
  <si>
    <t>12/7/2022</t>
  </si>
  <si>
    <t>Annual Report 2021/22</t>
  </si>
  <si>
    <t>€m</t>
  </si>
  <si>
    <t>1,049</t>
  </si>
  <si>
    <t>565</t>
  </si>
  <si>
    <t>EBT</t>
  </si>
  <si>
    <t>256</t>
  </si>
  <si>
    <t>15.6</t>
  </si>
  <si>
    <t>219</t>
  </si>
  <si>
    <r>
      <rPr>
        <vertAlign val="superscript"/>
        <sz val="12"/>
        <rFont val="Arial"/>
        <family val="2"/>
      </rPr>
      <t xml:space="preserve">1 </t>
    </r>
    <r>
      <rPr>
        <sz val="12"/>
        <rFont val="Arial"/>
        <family val="2"/>
      </rPr>
      <t xml:space="preserve">Values have been “operationally” adjusted for measurement effects deriving from the application of IAS 2. In consequence, metal price fluctuations resulting from the use of the average cost method, as well as non-permanent write-downs or write-ups of metal inventory values as at the reporting date, are eliminated. Adjustments are also made for reporting date-related effects deriving from market valuations of metal derivatives that haven’t been realized, which concern the main metal inventories at our smelter sites. Furthermore, items of property, plant, and equipment included in fixed assets have been adjusted for measurement impacts deriving from purchase price allocations from FY 2010/11 onwards. 
</t>
    </r>
    <r>
      <rPr>
        <vertAlign val="superscript"/>
        <sz val="12"/>
        <rFont val="Arial"/>
        <family val="2"/>
      </rPr>
      <t>2</t>
    </r>
    <r>
      <rPr>
        <sz val="12"/>
        <rFont val="Arial"/>
        <family val="2"/>
      </rPr>
      <t xml:space="preserve"> Corporate control parameter. 
</t>
    </r>
    <r>
      <rPr>
        <vertAlign val="superscript"/>
        <sz val="12"/>
        <rFont val="Arial"/>
        <family val="2"/>
      </rPr>
      <t>3</t>
    </r>
    <r>
      <rPr>
        <sz val="12"/>
        <rFont val="Arial"/>
        <family val="2"/>
      </rPr>
      <t xml:space="preserve"> The 2020/21 figure represents the proposed dividend.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</si>
</sst>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33" x14ac:knownFonts="1">
    <font>
      <sz val="10"/>
      <name val="Verdana"/>
    </font>
    <font>
      <sz val="10"/>
      <name val="Verdana"/>
      <family val="2"/>
    </font>
    <font>
      <sz val="11"/>
      <name val="Arial"/>
      <family val="2"/>
    </font>
    <font>
      <u/>
      <sz val="10"/>
      <color indexed="12"/>
      <name val="Verdana"/>
      <family val="2"/>
    </font>
    <font>
      <sz val="12"/>
      <color indexed="8"/>
      <name val="Calibri"/>
      <family val="2"/>
    </font>
    <font>
      <sz val="12"/>
      <name val="Arial"/>
      <family val="2"/>
    </font>
    <font>
      <b/>
      <sz val="16"/>
      <name val="Arial"/>
      <family val="2"/>
    </font>
    <font>
      <b/>
      <sz val="12"/>
      <name val="Arial"/>
      <family val="2"/>
    </font>
    <font>
      <vertAlign val="superscript"/>
      <sz val="12"/>
      <name val="Arial"/>
      <family val="2"/>
    </font>
    <font>
      <u/>
      <sz val="12"/>
      <color indexed="12"/>
      <name val="Arial"/>
      <family val="2"/>
    </font>
    <font>
      <b/>
      <vertAlign val="superscript"/>
      <sz val="16"/>
      <name val="Arial"/>
      <family val="2"/>
    </font>
    <font>
      <b/>
      <vertAlign val="subscript"/>
      <sz val="16"/>
      <name val="Arial"/>
      <family val="2"/>
    </font>
    <font>
      <vertAlign val="subscript"/>
      <sz val="12"/>
      <name val="Arial"/>
      <family val="2"/>
    </font>
    <font>
      <b/>
      <vertAlign val="superscript"/>
      <sz val="12"/>
      <name val="Arial"/>
      <family val="2"/>
    </font>
    <font>
      <u/>
      <sz val="10"/>
      <color theme="10"/>
      <name val="Verdana"/>
      <family val="2"/>
    </font>
    <font>
      <sz val="12"/>
      <color theme="1"/>
      <name val="Calibri"/>
      <family val="2"/>
      <scheme val="minor"/>
    </font>
    <font>
      <b/>
      <sz val="20"/>
      <color rgb="FF0076A7"/>
      <name val="Arial"/>
      <family val="2"/>
    </font>
    <font>
      <u/>
      <sz val="12"/>
      <color rgb="FF0000D4"/>
      <name val="Arial"/>
      <family val="2"/>
    </font>
    <font>
      <b/>
      <sz val="12"/>
      <color rgb="FFA2461B"/>
      <name val="Arial"/>
      <family val="2"/>
    </font>
    <font>
      <sz val="12"/>
      <color rgb="FF0076A7"/>
      <name val="Arial"/>
      <family val="2"/>
    </font>
    <font>
      <b/>
      <sz val="12"/>
      <color rgb="FF0076A7"/>
      <name val="Arial"/>
      <family val="2"/>
    </font>
    <font>
      <sz val="12"/>
      <color theme="1"/>
      <name val="Arial"/>
      <family val="2"/>
    </font>
    <font>
      <sz val="12"/>
      <color rgb="FF0C6296"/>
      <name val="Arial"/>
      <family val="2"/>
    </font>
    <font>
      <sz val="12"/>
      <color rgb="FFA2461B"/>
      <name val="Arial"/>
      <family val="2"/>
    </font>
    <font>
      <b/>
      <sz val="12"/>
      <color rgb="FF0575A7"/>
      <name val="Arial"/>
      <family val="2"/>
    </font>
    <font>
      <sz val="12"/>
      <color rgb="FF000000"/>
      <name val="Arial"/>
      <family val="2"/>
    </font>
    <font>
      <b/>
      <sz val="12"/>
      <color rgb="FF000000"/>
      <name val="Arial"/>
      <family val="2"/>
    </font>
    <font>
      <sz val="12"/>
      <color rgb="FF0077A7"/>
      <name val="Arial"/>
      <family val="2"/>
    </font>
    <font>
      <sz val="12"/>
      <color rgb="FF0575A7"/>
      <name val="Arial"/>
      <family val="2"/>
    </font>
    <font>
      <vertAlign val="superscript"/>
      <sz val="12"/>
      <color rgb="FF0076A7"/>
      <name val="Arial"/>
      <family val="2"/>
    </font>
    <font>
      <b/>
      <vertAlign val="superscript"/>
      <sz val="12"/>
      <color rgb="FF0076A7"/>
      <name val="Arial"/>
      <family val="2"/>
    </font>
    <font>
      <vertAlign val="superscript"/>
      <sz val="12"/>
      <color rgb="FF0C6296"/>
      <name val="Arial"/>
      <family val="2"/>
    </font>
    <font>
      <sz val="10"/>
      <name val="Arial"/>
      <family val="2"/>
    </font>
  </fonts>
  <fills count="5">
    <fill>
      <patternFill patternType="none"/>
    </fill>
    <fill>
      <patternFill patternType="gray125"/>
    </fill>
    <fill>
      <patternFill patternType="solid">
        <fgColor indexed="22"/>
        <bgColor indexed="64"/>
      </patternFill>
    </fill>
    <fill>
      <patternFill patternType="solid">
        <fgColor rgb="FFDAE6F0"/>
        <bgColor indexed="64"/>
      </patternFill>
    </fill>
    <fill>
      <patternFill patternType="solid">
        <fgColor rgb="FFDAE6F0"/>
        <bgColor rgb="FF000000"/>
      </patternFill>
    </fill>
  </fills>
  <borders count="39">
    <border>
      <left/>
      <right/>
      <top/>
      <bottom/>
      <diagonal/>
    </border>
    <border>
      <left/>
      <right style="thick">
        <color indexed="9"/>
      </right>
      <top/>
      <bottom style="thin">
        <color indexed="23"/>
      </bottom>
      <diagonal/>
    </border>
    <border>
      <left/>
      <right style="thick">
        <color indexed="9"/>
      </right>
      <top/>
      <bottom style="medium">
        <color indexed="23"/>
      </bottom>
      <diagonal/>
    </border>
    <border>
      <left/>
      <right/>
      <top/>
      <bottom style="medium">
        <color indexed="23"/>
      </bottom>
      <diagonal/>
    </border>
    <border>
      <left/>
      <right style="thick">
        <color indexed="9"/>
      </right>
      <top/>
      <bottom style="thin">
        <color indexed="9"/>
      </bottom>
      <diagonal/>
    </border>
    <border>
      <left/>
      <right style="thin">
        <color theme="0"/>
      </right>
      <top/>
      <bottom/>
      <diagonal/>
    </border>
    <border>
      <left/>
      <right/>
      <top style="thin">
        <color rgb="FF0076A7"/>
      </top>
      <bottom/>
      <diagonal/>
    </border>
    <border>
      <left/>
      <right/>
      <top style="medium">
        <color rgb="FF0076A7"/>
      </top>
      <bottom/>
      <diagonal/>
    </border>
    <border>
      <left/>
      <right/>
      <top/>
      <bottom style="thin">
        <color rgb="FF0076A7"/>
      </bottom>
      <diagonal/>
    </border>
    <border>
      <left/>
      <right/>
      <top style="thin">
        <color rgb="FF0076A7"/>
      </top>
      <bottom style="thin">
        <color rgb="FF0076A7"/>
      </bottom>
      <diagonal/>
    </border>
    <border>
      <left/>
      <right/>
      <top/>
      <bottom style="medium">
        <color rgb="FF0076A7"/>
      </bottom>
      <diagonal/>
    </border>
    <border>
      <left/>
      <right/>
      <top style="thin">
        <color rgb="FF0076A7"/>
      </top>
      <bottom style="medium">
        <color rgb="FF0575A7"/>
      </bottom>
      <diagonal/>
    </border>
    <border>
      <left/>
      <right/>
      <top style="thin">
        <color rgb="FFFFFFFF"/>
      </top>
      <bottom/>
      <diagonal/>
    </border>
    <border>
      <left style="thin">
        <color rgb="FFFFFFFF"/>
      </left>
      <right/>
      <top style="medium">
        <color rgb="FF0076A7"/>
      </top>
      <bottom/>
      <diagonal/>
    </border>
    <border>
      <left style="thick">
        <color rgb="FFFFFFFF"/>
      </left>
      <right/>
      <top/>
      <bottom style="thin">
        <color rgb="FF0076A7"/>
      </bottom>
      <diagonal/>
    </border>
    <border>
      <left style="thin">
        <color rgb="FFFFFFFF"/>
      </left>
      <right/>
      <top style="thin">
        <color rgb="FF0076A7"/>
      </top>
      <bottom style="thin">
        <color rgb="FF0076A7"/>
      </bottom>
      <diagonal/>
    </border>
    <border>
      <left/>
      <right/>
      <top/>
      <bottom style="thin">
        <color theme="0"/>
      </bottom>
      <diagonal/>
    </border>
    <border>
      <left/>
      <right/>
      <top style="thin">
        <color theme="0"/>
      </top>
      <bottom style="thin">
        <color theme="0"/>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style="thin">
        <color rgb="FFFFFFFF"/>
      </left>
      <right/>
      <top style="thin">
        <color rgb="FFFFFFFF"/>
      </top>
      <bottom style="medium">
        <color rgb="FF0076A7"/>
      </bottom>
      <diagonal/>
    </border>
    <border>
      <left/>
      <right/>
      <top style="thin">
        <color rgb="FFFFFFFF"/>
      </top>
      <bottom style="medium">
        <color rgb="FF0076A7"/>
      </bottom>
      <diagonal/>
    </border>
    <border>
      <left/>
      <right/>
      <top/>
      <bottom style="thin">
        <color rgb="FFFFFFFF"/>
      </bottom>
      <diagonal/>
    </border>
    <border>
      <left/>
      <right/>
      <top style="thin">
        <color rgb="FFFFFFFF"/>
      </top>
      <bottom style="thin">
        <color rgb="FFFFFFFF"/>
      </bottom>
      <diagonal/>
    </border>
    <border>
      <left style="thin">
        <color theme="0"/>
      </left>
      <right style="thin">
        <color theme="0"/>
      </right>
      <top/>
      <bottom/>
      <diagonal/>
    </border>
    <border>
      <left style="thin">
        <color theme="0"/>
      </left>
      <right/>
      <top/>
      <bottom/>
      <diagonal/>
    </border>
    <border>
      <left/>
      <right/>
      <top style="medium">
        <color rgb="FF0076A7"/>
      </top>
      <bottom style="thin">
        <color rgb="FF0076A7"/>
      </bottom>
      <diagonal/>
    </border>
    <border>
      <left/>
      <right/>
      <top style="thin">
        <color rgb="FF0076A7"/>
      </top>
      <bottom style="medium">
        <color rgb="FF1086C1"/>
      </bottom>
      <diagonal/>
    </border>
    <border>
      <left/>
      <right/>
      <top style="thin">
        <color rgb="FF0076A7"/>
      </top>
      <bottom style="medium">
        <color rgb="FF0076A7"/>
      </bottom>
      <diagonal/>
    </border>
    <border>
      <left/>
      <right/>
      <top style="thin">
        <color rgb="FF0575A6"/>
      </top>
      <bottom style="thin">
        <color rgb="FF0076A7"/>
      </bottom>
      <diagonal/>
    </border>
    <border>
      <left/>
      <right/>
      <top style="thin">
        <color rgb="FF0076A7"/>
      </top>
      <bottom style="thin">
        <color rgb="FFFFFFFF"/>
      </bottom>
      <diagonal/>
    </border>
    <border>
      <left/>
      <right/>
      <top style="thin">
        <color rgb="FFFFFFFF"/>
      </top>
      <bottom style="thin">
        <color rgb="FF0076A7"/>
      </bottom>
      <diagonal/>
    </border>
    <border>
      <left/>
      <right/>
      <top style="thin">
        <color rgb="FF0575A7"/>
      </top>
      <bottom/>
      <diagonal/>
    </border>
    <border>
      <left style="thin">
        <color rgb="FFFFFFFF"/>
      </left>
      <right/>
      <top style="thin">
        <color rgb="FF0076A7"/>
      </top>
      <bottom style="medium">
        <color rgb="FF0575A7"/>
      </bottom>
      <diagonal/>
    </border>
    <border>
      <left style="thin">
        <color rgb="FFFFFFFF"/>
      </left>
      <right/>
      <top/>
      <bottom style="thin">
        <color rgb="FF0076A7"/>
      </bottom>
      <diagonal/>
    </border>
    <border>
      <left style="thin">
        <color rgb="FFFFFFFF"/>
      </left>
      <right/>
      <top/>
      <bottom style="medium">
        <color rgb="FF0076A7"/>
      </bottom>
      <diagonal/>
    </border>
    <border>
      <left/>
      <right/>
      <top/>
      <bottom style="medium">
        <color rgb="FF1086C1"/>
      </bottom>
      <diagonal/>
    </border>
    <border>
      <left/>
      <right/>
      <top style="medium">
        <color rgb="FF0076A7"/>
      </top>
      <bottom style="medium">
        <color rgb="FF0076A7"/>
      </bottom>
      <diagonal/>
    </border>
  </borders>
  <cellStyleXfs count="29">
    <xf numFmtId="0" fontId="0" fillId="0" borderId="0"/>
    <xf numFmtId="49" fontId="2" fillId="0" borderId="1">
      <alignment horizontal="left"/>
    </xf>
    <xf numFmtId="49" fontId="2" fillId="0" borderId="1">
      <alignment horizontal="right"/>
    </xf>
    <xf numFmtId="49" fontId="2" fillId="0" borderId="2">
      <alignment horizontal="left"/>
    </xf>
    <xf numFmtId="49" fontId="2" fillId="0" borderId="3">
      <alignment horizontal="right"/>
    </xf>
    <xf numFmtId="49" fontId="2" fillId="2" borderId="4">
      <alignment horizontal="right"/>
    </xf>
    <xf numFmtId="0" fontId="14" fillId="0" borderId="0" applyNumberFormat="0" applyFill="0" applyBorder="0" applyAlignment="0" applyProtection="0"/>
    <xf numFmtId="0" fontId="3" fillId="0" borderId="0" applyNumberFormat="0" applyFill="0" applyBorder="0" applyAlignment="0" applyProtection="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15" fillId="0" borderId="0"/>
  </cellStyleXfs>
  <cellXfs count="274">
    <xf numFmtId="0" fontId="0" fillId="0" borderId="0" xfId="0"/>
    <xf numFmtId="0" fontId="14" fillId="0" borderId="0" xfId="6"/>
    <xf numFmtId="0" fontId="0" fillId="0" borderId="0" xfId="0" applyAlignment="1"/>
    <xf numFmtId="0" fontId="14" fillId="0" borderId="0" xfId="6" applyNumberFormat="1"/>
    <xf numFmtId="0" fontId="9" fillId="0" borderId="0" xfId="7" applyNumberFormat="1" applyFont="1"/>
    <xf numFmtId="0" fontId="9" fillId="0" borderId="0" xfId="7" applyNumberFormat="1" applyFont="1" applyAlignment="1">
      <alignment horizontal="right"/>
    </xf>
    <xf numFmtId="0" fontId="17" fillId="0" borderId="0" xfId="7" applyNumberFormat="1" applyFont="1" applyFill="1" applyBorder="1"/>
    <xf numFmtId="0" fontId="17" fillId="0" borderId="0" xfId="7" applyNumberFormat="1" applyFont="1" applyFill="1" applyBorder="1" applyAlignment="1">
      <alignment horizontal="right"/>
    </xf>
    <xf numFmtId="49" fontId="5" fillId="0" borderId="12" xfId="9" applyNumberFormat="1" applyFont="1" applyBorder="1" applyAlignment="1">
      <alignment wrapText="1"/>
    </xf>
    <xf numFmtId="49" fontId="16" fillId="0" borderId="0" xfId="9" applyNumberFormat="1" applyFont="1"/>
    <xf numFmtId="49" fontId="5" fillId="0" borderId="0" xfId="9" applyNumberFormat="1" applyFont="1" applyAlignment="1">
      <alignment horizontal="right"/>
    </xf>
    <xf numFmtId="49" fontId="5" fillId="0" borderId="0" xfId="9" applyNumberFormat="1" applyFont="1" applyAlignment="1">
      <alignment wrapText="1"/>
    </xf>
    <xf numFmtId="49" fontId="6" fillId="0" borderId="18" xfId="9" applyNumberFormat="1" applyFont="1" applyBorder="1"/>
    <xf numFmtId="49" fontId="5" fillId="0" borderId="19" xfId="9" applyNumberFormat="1" applyFont="1" applyBorder="1" applyAlignment="1">
      <alignment horizontal="right"/>
    </xf>
    <xf numFmtId="49" fontId="5" fillId="0" borderId="20" xfId="9" applyNumberFormat="1" applyFont="1" applyBorder="1" applyAlignment="1">
      <alignment horizontal="right"/>
    </xf>
    <xf numFmtId="49" fontId="7" fillId="0" borderId="18" xfId="9" applyNumberFormat="1" applyFont="1" applyBorder="1"/>
    <xf numFmtId="49" fontId="18" fillId="0" borderId="20" xfId="9" applyNumberFormat="1" applyFont="1" applyBorder="1" applyAlignment="1">
      <alignment horizontal="right"/>
    </xf>
    <xf numFmtId="49" fontId="5" fillId="0" borderId="21" xfId="9" applyNumberFormat="1" applyFont="1" applyBorder="1" applyAlignment="1">
      <alignment wrapText="1"/>
    </xf>
    <xf numFmtId="49" fontId="5" fillId="0" borderId="22" xfId="9" applyNumberFormat="1" applyFont="1" applyBorder="1" applyAlignment="1">
      <alignment horizontal="right" wrapText="1"/>
    </xf>
    <xf numFmtId="49" fontId="7" fillId="0" borderId="7" xfId="9" applyNumberFormat="1" applyFont="1" applyBorder="1" applyAlignment="1">
      <alignment wrapText="1"/>
    </xf>
    <xf numFmtId="49" fontId="7" fillId="0" borderId="7" xfId="9" applyNumberFormat="1" applyFont="1" applyBorder="1" applyAlignment="1">
      <alignment horizontal="right" wrapText="1"/>
    </xf>
    <xf numFmtId="49" fontId="7" fillId="0" borderId="8" xfId="9" applyNumberFormat="1" applyFont="1" applyBorder="1" applyAlignment="1">
      <alignment wrapText="1"/>
    </xf>
    <xf numFmtId="49" fontId="5" fillId="0" borderId="8" xfId="9" applyNumberFormat="1" applyFont="1" applyBorder="1" applyAlignment="1">
      <alignment horizontal="right" wrapText="1"/>
    </xf>
    <xf numFmtId="49" fontId="5" fillId="0" borderId="8" xfId="9" applyNumberFormat="1" applyFont="1" applyBorder="1" applyAlignment="1">
      <alignment wrapText="1"/>
    </xf>
    <xf numFmtId="49" fontId="5" fillId="0" borderId="9" xfId="9" applyNumberFormat="1" applyFont="1" applyBorder="1" applyAlignment="1">
      <alignment wrapText="1"/>
    </xf>
    <xf numFmtId="49" fontId="5" fillId="0" borderId="9" xfId="9" applyNumberFormat="1" applyFont="1" applyBorder="1" applyAlignment="1">
      <alignment horizontal="right" wrapText="1"/>
    </xf>
    <xf numFmtId="49" fontId="5" fillId="0" borderId="24" xfId="9" applyNumberFormat="1" applyFont="1" applyBorder="1" applyAlignment="1">
      <alignment wrapText="1"/>
    </xf>
    <xf numFmtId="49" fontId="5" fillId="0" borderId="0" xfId="9" applyNumberFormat="1" applyFont="1" applyAlignment="1">
      <alignment horizontal="right" wrapText="1"/>
    </xf>
    <xf numFmtId="49" fontId="5" fillId="0" borderId="8" xfId="9" applyNumberFormat="1" applyFont="1" applyBorder="1" applyAlignment="1">
      <alignment horizontal="left" wrapText="1"/>
    </xf>
    <xf numFmtId="49" fontId="7" fillId="0" borderId="6" xfId="9" applyNumberFormat="1" applyFont="1" applyBorder="1" applyAlignment="1">
      <alignment wrapText="1"/>
    </xf>
    <xf numFmtId="49" fontId="5" fillId="0" borderId="6" xfId="9" applyNumberFormat="1" applyFont="1" applyBorder="1" applyAlignment="1">
      <alignment horizontal="left" wrapText="1"/>
    </xf>
    <xf numFmtId="49" fontId="5" fillId="0" borderId="12" xfId="9" applyNumberFormat="1" applyFont="1" applyBorder="1"/>
    <xf numFmtId="49" fontId="5" fillId="0" borderId="0" xfId="9" applyNumberFormat="1" applyFont="1"/>
    <xf numFmtId="49" fontId="5" fillId="0" borderId="6" xfId="9" applyNumberFormat="1" applyFont="1" applyBorder="1" applyAlignment="1">
      <alignment wrapText="1"/>
    </xf>
    <xf numFmtId="49" fontId="5" fillId="0" borderId="6" xfId="9" applyNumberFormat="1" applyFont="1" applyBorder="1" applyAlignment="1">
      <alignment horizontal="right" wrapText="1"/>
    </xf>
    <xf numFmtId="49" fontId="5" fillId="0" borderId="23" xfId="9" applyNumberFormat="1" applyFont="1" applyBorder="1"/>
    <xf numFmtId="49" fontId="7" fillId="0" borderId="10" xfId="9" applyNumberFormat="1" applyFont="1" applyBorder="1" applyAlignment="1">
      <alignment wrapText="1"/>
    </xf>
    <xf numFmtId="49" fontId="5" fillId="0" borderId="10" xfId="9" applyNumberFormat="1" applyFont="1" applyBorder="1" applyAlignment="1">
      <alignment horizontal="right" wrapText="1"/>
    </xf>
    <xf numFmtId="49" fontId="5" fillId="0" borderId="10" xfId="9" applyNumberFormat="1" applyFont="1" applyBorder="1" applyAlignment="1">
      <alignment wrapText="1"/>
    </xf>
    <xf numFmtId="49" fontId="6" fillId="0" borderId="0" xfId="9" applyNumberFormat="1" applyFont="1" applyAlignment="1">
      <alignment horizontal="left" wrapText="1"/>
    </xf>
    <xf numFmtId="49" fontId="5" fillId="0" borderId="10" xfId="9" applyNumberFormat="1" applyFont="1" applyBorder="1" applyAlignment="1">
      <alignment horizontal="left" wrapText="1"/>
    </xf>
    <xf numFmtId="49" fontId="7" fillId="0" borderId="14" xfId="9" applyNumberFormat="1" applyFont="1" applyBorder="1" applyAlignment="1">
      <alignment horizontal="left" vertical="top" wrapText="1"/>
    </xf>
    <xf numFmtId="49" fontId="5" fillId="0" borderId="8" xfId="9" applyNumberFormat="1" applyFont="1" applyBorder="1" applyAlignment="1">
      <alignment horizontal="left" vertical="top" wrapText="1"/>
    </xf>
    <xf numFmtId="49" fontId="7" fillId="0" borderId="15" xfId="9" applyNumberFormat="1" applyFont="1" applyBorder="1" applyAlignment="1">
      <alignment vertical="top" wrapText="1"/>
    </xf>
    <xf numFmtId="49" fontId="5" fillId="0" borderId="9" xfId="9" applyNumberFormat="1" applyFont="1" applyBorder="1" applyAlignment="1">
      <alignment vertical="top" wrapText="1"/>
    </xf>
    <xf numFmtId="49" fontId="7" fillId="0" borderId="6" xfId="9" applyNumberFormat="1" applyFont="1" applyBorder="1" applyAlignment="1">
      <alignment horizontal="left" vertical="top" wrapText="1"/>
    </xf>
    <xf numFmtId="49" fontId="7" fillId="0" borderId="0" xfId="9" applyNumberFormat="1" applyFont="1" applyAlignment="1">
      <alignment horizontal="left" vertical="top" wrapText="1"/>
    </xf>
    <xf numFmtId="49" fontId="7" fillId="0" borderId="8" xfId="9" applyNumberFormat="1" applyFont="1" applyBorder="1" applyAlignment="1">
      <alignment horizontal="left" vertical="top" wrapText="1"/>
    </xf>
    <xf numFmtId="49" fontId="5" fillId="0" borderId="6" xfId="9" applyNumberFormat="1" applyFont="1" applyBorder="1" applyAlignment="1">
      <alignment vertical="top" wrapText="1"/>
    </xf>
    <xf numFmtId="49" fontId="7" fillId="0" borderId="34" xfId="9" applyNumberFormat="1" applyFont="1" applyBorder="1" applyAlignment="1">
      <alignment vertical="top" wrapText="1"/>
    </xf>
    <xf numFmtId="49" fontId="5" fillId="0" borderId="11" xfId="9" applyNumberFormat="1" applyFont="1" applyBorder="1" applyAlignment="1">
      <alignment vertical="top" wrapText="1"/>
    </xf>
    <xf numFmtId="49" fontId="7" fillId="0" borderId="0" xfId="9" applyNumberFormat="1" applyFont="1"/>
    <xf numFmtId="49" fontId="5" fillId="0" borderId="7" xfId="9" applyNumberFormat="1" applyFont="1" applyBorder="1" applyAlignment="1">
      <alignment horizontal="left" vertical="center" wrapText="1"/>
    </xf>
    <xf numFmtId="49" fontId="6" fillId="0" borderId="5" xfId="9" applyNumberFormat="1" applyFont="1" applyBorder="1"/>
    <xf numFmtId="49" fontId="5" fillId="0" borderId="25" xfId="9" applyNumberFormat="1" applyFont="1" applyBorder="1" applyAlignment="1">
      <alignment horizontal="right"/>
    </xf>
    <xf numFmtId="49" fontId="5" fillId="0" borderId="10" xfId="9" applyNumberFormat="1" applyFont="1" applyBorder="1" applyAlignment="1">
      <alignment horizontal="center" wrapText="1"/>
    </xf>
    <xf numFmtId="49" fontId="7" fillId="0" borderId="7" xfId="9" applyNumberFormat="1" applyFont="1" applyBorder="1" applyAlignment="1">
      <alignment vertical="top" wrapText="1"/>
    </xf>
    <xf numFmtId="49" fontId="21" fillId="0" borderId="7" xfId="9" applyNumberFormat="1" applyFont="1" applyBorder="1" applyAlignment="1">
      <alignment horizontal="left" vertical="top" wrapText="1"/>
    </xf>
    <xf numFmtId="49" fontId="7" fillId="0" borderId="0" xfId="9" applyNumberFormat="1" applyFont="1" applyAlignment="1">
      <alignment horizontal="left" vertical="top" wrapText="1"/>
    </xf>
    <xf numFmtId="49" fontId="7" fillId="0" borderId="9" xfId="9" applyNumberFormat="1" applyFont="1" applyBorder="1" applyAlignment="1">
      <alignment vertical="top" wrapText="1"/>
    </xf>
    <xf numFmtId="49" fontId="21" fillId="0" borderId="9" xfId="9" applyNumberFormat="1" applyFont="1" applyBorder="1" applyAlignment="1">
      <alignment horizontal="left" vertical="top" wrapText="1"/>
    </xf>
    <xf numFmtId="49" fontId="7" fillId="0" borderId="8" xfId="9" applyNumberFormat="1" applyFont="1" applyBorder="1" applyAlignment="1">
      <alignment horizontal="left" vertical="top" wrapText="1"/>
    </xf>
    <xf numFmtId="49" fontId="7" fillId="0" borderId="6" xfId="9" applyNumberFormat="1" applyFont="1" applyBorder="1" applyAlignment="1">
      <alignment horizontal="left" vertical="top" wrapText="1"/>
    </xf>
    <xf numFmtId="49" fontId="7" fillId="0" borderId="0" xfId="9" applyNumberFormat="1" applyFont="1" applyAlignment="1">
      <alignment vertical="top" wrapText="1"/>
    </xf>
    <xf numFmtId="49" fontId="22" fillId="0" borderId="8" xfId="9" applyNumberFormat="1" applyFont="1" applyBorder="1" applyAlignment="1">
      <alignment horizontal="left" vertical="top" wrapText="1"/>
    </xf>
    <xf numFmtId="49" fontId="5" fillId="0" borderId="8" xfId="9" applyNumberFormat="1" applyFont="1" applyBorder="1" applyAlignment="1">
      <alignment vertical="top" wrapText="1"/>
    </xf>
    <xf numFmtId="49" fontId="22" fillId="0" borderId="9" xfId="9" applyNumberFormat="1" applyFont="1" applyBorder="1" applyAlignment="1">
      <alignment horizontal="left" vertical="top" wrapText="1"/>
    </xf>
    <xf numFmtId="49" fontId="7" fillId="0" borderId="9" xfId="9" applyNumberFormat="1" applyFont="1" applyBorder="1" applyAlignment="1">
      <alignment horizontal="left" vertical="top" wrapText="1"/>
    </xf>
    <xf numFmtId="49" fontId="21" fillId="0" borderId="6" xfId="9" applyNumberFormat="1" applyFont="1" applyBorder="1" applyAlignment="1">
      <alignment horizontal="left" vertical="top" wrapText="1"/>
    </xf>
    <xf numFmtId="49" fontId="7" fillId="0" borderId="29" xfId="9" applyNumberFormat="1" applyFont="1" applyBorder="1" applyAlignment="1">
      <alignment horizontal="left" vertical="top" wrapText="1"/>
    </xf>
    <xf numFmtId="49" fontId="21" fillId="0" borderId="29" xfId="9" applyNumberFormat="1" applyFont="1" applyBorder="1" applyAlignment="1">
      <alignment horizontal="left" vertical="top" wrapText="1"/>
    </xf>
    <xf numFmtId="49" fontId="5" fillId="0" borderId="26" xfId="9" applyNumberFormat="1" applyFont="1" applyBorder="1" applyAlignment="1">
      <alignment horizontal="right"/>
    </xf>
    <xf numFmtId="49" fontId="7" fillId="0" borderId="5" xfId="9" applyNumberFormat="1" applyFont="1" applyBorder="1"/>
    <xf numFmtId="49" fontId="18" fillId="0" borderId="26" xfId="9" applyNumberFormat="1" applyFont="1" applyBorder="1" applyAlignment="1">
      <alignment horizontal="right"/>
    </xf>
    <xf numFmtId="49" fontId="5" fillId="0" borderId="10" xfId="9" applyNumberFormat="1" applyFont="1" applyBorder="1" applyAlignment="1">
      <alignment horizontal="center"/>
    </xf>
    <xf numFmtId="49" fontId="7" fillId="0" borderId="10" xfId="9" applyNumberFormat="1" applyFont="1" applyBorder="1" applyAlignment="1">
      <alignment horizontal="right" wrapText="1"/>
    </xf>
    <xf numFmtId="49" fontId="5" fillId="0" borderId="38" xfId="9" applyNumberFormat="1" applyFont="1" applyBorder="1" applyAlignment="1">
      <alignment horizontal="right" wrapText="1"/>
    </xf>
    <xf numFmtId="49" fontId="5" fillId="0" borderId="16" xfId="9" applyNumberFormat="1" applyFont="1" applyBorder="1" applyAlignment="1">
      <alignment wrapText="1"/>
    </xf>
    <xf numFmtId="49" fontId="5" fillId="0" borderId="0" xfId="9" applyNumberFormat="1" applyFont="1" applyAlignment="1">
      <alignment vertical="center" wrapText="1"/>
    </xf>
    <xf numFmtId="49" fontId="7" fillId="0" borderId="0" xfId="9" applyNumberFormat="1" applyFont="1" applyAlignment="1">
      <alignment horizontal="right" wrapText="1"/>
    </xf>
    <xf numFmtId="49" fontId="5" fillId="0" borderId="17" xfId="9" applyNumberFormat="1" applyFont="1" applyBorder="1" applyAlignment="1">
      <alignment wrapText="1"/>
    </xf>
    <xf numFmtId="49" fontId="5" fillId="0" borderId="8" xfId="9" applyNumberFormat="1" applyFont="1" applyBorder="1" applyAlignment="1">
      <alignment vertical="center" wrapText="1"/>
    </xf>
    <xf numFmtId="49" fontId="19" fillId="3" borderId="9" xfId="9" applyNumberFormat="1" applyFont="1" applyFill="1" applyBorder="1" applyAlignment="1">
      <alignment horizontal="right" wrapText="1"/>
    </xf>
    <xf numFmtId="49" fontId="20" fillId="3" borderId="9" xfId="9" applyNumberFormat="1" applyFont="1" applyFill="1" applyBorder="1" applyAlignment="1">
      <alignment horizontal="right" wrapText="1"/>
    </xf>
    <xf numFmtId="49" fontId="5" fillId="0" borderId="6" xfId="9" applyNumberFormat="1" applyFont="1" applyBorder="1" applyAlignment="1">
      <alignment vertical="top" wrapText="1"/>
    </xf>
    <xf numFmtId="49" fontId="7" fillId="0" borderId="9" xfId="9" applyNumberFormat="1" applyFont="1" applyBorder="1" applyAlignment="1">
      <alignment horizontal="right" wrapText="1"/>
    </xf>
    <xf numFmtId="49" fontId="5" fillId="0" borderId="8" xfId="9" applyNumberFormat="1" applyFont="1" applyBorder="1" applyAlignment="1">
      <alignment vertical="top" wrapText="1"/>
    </xf>
    <xf numFmtId="49" fontId="7" fillId="0" borderId="37" xfId="9" applyNumberFormat="1" applyFont="1" applyBorder="1" applyAlignment="1">
      <alignment horizontal="left" vertical="top" wrapText="1"/>
    </xf>
    <xf numFmtId="49" fontId="20" fillId="3" borderId="28" xfId="9" applyNumberFormat="1" applyFont="1" applyFill="1" applyBorder="1" applyAlignment="1">
      <alignment horizontal="right" wrapText="1"/>
    </xf>
    <xf numFmtId="49" fontId="5" fillId="0" borderId="0" xfId="9" applyNumberFormat="1" applyFont="1" applyAlignment="1">
      <alignment wrapText="1"/>
    </xf>
    <xf numFmtId="49" fontId="5" fillId="0" borderId="0" xfId="9" applyNumberFormat="1" applyFont="1" applyAlignment="1">
      <alignment vertical="top" wrapText="1"/>
    </xf>
    <xf numFmtId="49" fontId="7" fillId="0" borderId="7" xfId="9" applyNumberFormat="1" applyFont="1" applyBorder="1" applyAlignment="1">
      <alignment horizontal="left" vertical="center" wrapText="1"/>
    </xf>
    <xf numFmtId="49" fontId="7" fillId="0" borderId="27" xfId="9" applyNumberFormat="1" applyFont="1" applyBorder="1" applyAlignment="1">
      <alignment horizontal="right" wrapText="1"/>
    </xf>
    <xf numFmtId="49" fontId="7" fillId="0" borderId="10" xfId="9" applyNumberFormat="1" applyFont="1" applyBorder="1" applyAlignment="1">
      <alignment horizontal="left" vertical="center" wrapText="1"/>
    </xf>
    <xf numFmtId="49" fontId="20" fillId="3" borderId="10" xfId="9" applyNumberFormat="1" applyFont="1" applyFill="1" applyBorder="1" applyAlignment="1">
      <alignment horizontal="right" wrapText="1"/>
    </xf>
    <xf numFmtId="49" fontId="20" fillId="0" borderId="10" xfId="9" applyNumberFormat="1" applyFont="1" applyBorder="1" applyAlignment="1">
      <alignment horizontal="right" wrapText="1"/>
    </xf>
    <xf numFmtId="49" fontId="19" fillId="4" borderId="7" xfId="9" applyNumberFormat="1" applyFont="1" applyFill="1" applyBorder="1" applyAlignment="1">
      <alignment horizontal="right" wrapText="1"/>
    </xf>
    <xf numFmtId="49" fontId="5" fillId="0" borderId="9" xfId="9" applyNumberFormat="1" applyFont="1" applyBorder="1" applyAlignment="1">
      <alignment horizontal="left" wrapText="1" indent="2"/>
    </xf>
    <xf numFmtId="49" fontId="19" fillId="4" borderId="6" xfId="9" applyNumberFormat="1" applyFont="1" applyFill="1" applyBorder="1" applyAlignment="1">
      <alignment horizontal="right" wrapText="1"/>
    </xf>
    <xf numFmtId="49" fontId="19" fillId="4" borderId="9" xfId="9" applyNumberFormat="1" applyFont="1" applyFill="1" applyBorder="1" applyAlignment="1">
      <alignment horizontal="right" wrapText="1"/>
    </xf>
    <xf numFmtId="49" fontId="7" fillId="0" borderId="9" xfId="9" applyNumberFormat="1" applyFont="1" applyBorder="1" applyAlignment="1">
      <alignment wrapText="1"/>
    </xf>
    <xf numFmtId="49" fontId="20" fillId="4" borderId="0" xfId="9" applyNumberFormat="1" applyFont="1" applyFill="1" applyAlignment="1">
      <alignment horizontal="right" wrapText="1"/>
    </xf>
    <xf numFmtId="0" fontId="14" fillId="0" borderId="0" xfId="6" applyNumberFormat="1" applyFill="1" applyBorder="1"/>
    <xf numFmtId="49" fontId="20" fillId="0" borderId="38" xfId="9" applyNumberFormat="1" applyFont="1" applyBorder="1" applyAlignment="1">
      <alignment horizontal="right" wrapText="1"/>
    </xf>
    <xf numFmtId="49" fontId="19" fillId="4" borderId="0" xfId="9" applyNumberFormat="1" applyFont="1" applyFill="1" applyAlignment="1">
      <alignment horizontal="right" wrapText="1"/>
    </xf>
    <xf numFmtId="49" fontId="6" fillId="0" borderId="0" xfId="9" applyNumberFormat="1" applyFont="1"/>
    <xf numFmtId="49" fontId="5" fillId="0" borderId="22" xfId="9" applyNumberFormat="1" applyFont="1" applyBorder="1" applyAlignment="1">
      <alignment wrapText="1"/>
    </xf>
    <xf numFmtId="49" fontId="7" fillId="0" borderId="22" xfId="9" applyNumberFormat="1" applyFont="1" applyBorder="1" applyAlignment="1">
      <alignment horizontal="right" wrapText="1"/>
    </xf>
    <xf numFmtId="49" fontId="18" fillId="0" borderId="7" xfId="9" applyNumberFormat="1" applyFont="1" applyBorder="1" applyAlignment="1">
      <alignment horizontal="right" wrapText="1"/>
    </xf>
    <xf numFmtId="49" fontId="5" fillId="0" borderId="0" xfId="9" applyNumberFormat="1" applyFont="1" applyAlignment="1">
      <alignment horizontal="left" vertical="center" wrapText="1"/>
    </xf>
    <xf numFmtId="49" fontId="5" fillId="0" borderId="8" xfId="9" applyNumberFormat="1" applyFont="1" applyBorder="1" applyAlignment="1">
      <alignment horizontal="left" vertical="center" wrapText="1"/>
    </xf>
    <xf numFmtId="49" fontId="20" fillId="4" borderId="9" xfId="9" applyNumberFormat="1" applyFont="1" applyFill="1" applyBorder="1" applyAlignment="1">
      <alignment horizontal="right" wrapText="1"/>
    </xf>
    <xf numFmtId="49" fontId="5" fillId="0" borderId="6" xfId="9" applyNumberFormat="1" applyFont="1" applyBorder="1" applyAlignment="1">
      <alignment horizontal="left" vertical="center" wrapText="1"/>
    </xf>
    <xf numFmtId="49" fontId="7" fillId="0" borderId="6" xfId="9" applyNumberFormat="1" applyFont="1" applyBorder="1" applyAlignment="1">
      <alignment horizontal="left" vertical="center" wrapText="1"/>
    </xf>
    <xf numFmtId="49" fontId="20" fillId="4" borderId="10" xfId="9" applyNumberFormat="1" applyFont="1" applyFill="1" applyBorder="1" applyAlignment="1">
      <alignment horizontal="right"/>
    </xf>
    <xf numFmtId="49" fontId="16" fillId="0" borderId="0" xfId="9" applyNumberFormat="1" applyFont="1" applyAlignment="1">
      <alignment horizontal="right"/>
    </xf>
    <xf numFmtId="49" fontId="6" fillId="0" borderId="18" xfId="9" applyNumberFormat="1" applyFont="1" applyBorder="1" applyAlignment="1">
      <alignment horizontal="right"/>
    </xf>
    <xf numFmtId="49" fontId="7" fillId="0" borderId="0" xfId="9" applyNumberFormat="1" applyFont="1" applyAlignment="1">
      <alignment horizontal="right"/>
    </xf>
    <xf numFmtId="49" fontId="20" fillId="0" borderId="7" xfId="9" applyNumberFormat="1" applyFont="1" applyBorder="1" applyAlignment="1">
      <alignment horizontal="right" wrapText="1"/>
    </xf>
    <xf numFmtId="49" fontId="22" fillId="0" borderId="0" xfId="9" applyNumberFormat="1" applyFont="1" applyAlignment="1">
      <alignment horizontal="right" wrapText="1"/>
    </xf>
    <xf numFmtId="49" fontId="22" fillId="0" borderId="9" xfId="9" applyNumberFormat="1" applyFont="1" applyBorder="1" applyAlignment="1">
      <alignment horizontal="right" wrapText="1"/>
    </xf>
    <xf numFmtId="49" fontId="7" fillId="0" borderId="29" xfId="9" applyNumberFormat="1" applyFont="1" applyBorder="1" applyAlignment="1">
      <alignment horizontal="left" vertical="top" wrapText="1"/>
    </xf>
    <xf numFmtId="49" fontId="5" fillId="0" borderId="29" xfId="9" applyNumberFormat="1" applyFont="1" applyBorder="1" applyAlignment="1">
      <alignment wrapText="1"/>
    </xf>
    <xf numFmtId="49" fontId="22" fillId="0" borderId="29" xfId="9" applyNumberFormat="1" applyFont="1" applyBorder="1" applyAlignment="1">
      <alignment horizontal="right" wrapText="1"/>
    </xf>
    <xf numFmtId="49" fontId="5" fillId="0" borderId="7" xfId="9" applyNumberFormat="1" applyFont="1" applyBorder="1" applyAlignment="1">
      <alignment horizontal="left"/>
    </xf>
    <xf numFmtId="49" fontId="5" fillId="0" borderId="12" xfId="9" applyNumberFormat="1" applyFont="1" applyBorder="1" applyAlignment="1">
      <alignment horizontal="right" wrapText="1"/>
    </xf>
    <xf numFmtId="49" fontId="5" fillId="0" borderId="9" xfId="9" applyNumberFormat="1" applyFont="1" applyBorder="1" applyAlignment="1">
      <alignment horizontal="left" wrapText="1" indent="1"/>
    </xf>
    <xf numFmtId="49" fontId="5" fillId="0" borderId="29" xfId="9" applyNumberFormat="1" applyFont="1" applyBorder="1" applyAlignment="1">
      <alignment horizontal="left" wrapText="1" indent="1"/>
    </xf>
    <xf numFmtId="49" fontId="19" fillId="4" borderId="29" xfId="9" applyNumberFormat="1" applyFont="1" applyFill="1" applyBorder="1" applyAlignment="1">
      <alignment horizontal="right" wrapText="1"/>
    </xf>
    <xf numFmtId="49" fontId="5" fillId="0" borderId="29" xfId="9" applyNumberFormat="1" applyFont="1" applyBorder="1" applyAlignment="1">
      <alignment horizontal="right" wrapText="1"/>
    </xf>
    <xf numFmtId="49" fontId="5" fillId="0" borderId="29" xfId="9" applyNumberFormat="1" applyFont="1" applyBorder="1" applyAlignment="1">
      <alignment horizontal="left" wrapText="1"/>
    </xf>
    <xf numFmtId="49" fontId="5" fillId="0" borderId="0" xfId="9" applyNumberFormat="1" applyFont="1" applyAlignment="1">
      <alignment horizontal="left" wrapText="1"/>
    </xf>
    <xf numFmtId="49" fontId="5" fillId="0" borderId="9" xfId="9" applyNumberFormat="1" applyFont="1" applyBorder="1" applyAlignment="1">
      <alignment horizontal="left" wrapText="1"/>
    </xf>
    <xf numFmtId="49" fontId="5" fillId="0" borderId="10" xfId="9" applyNumberFormat="1" applyFont="1" applyBorder="1" applyAlignment="1">
      <alignment horizontal="center" wrapText="1"/>
    </xf>
    <xf numFmtId="49" fontId="18" fillId="0" borderId="0" xfId="9" applyNumberFormat="1" applyFont="1" applyAlignment="1">
      <alignment horizontal="right"/>
    </xf>
    <xf numFmtId="49" fontId="5" fillId="0" borderId="9" xfId="9" applyNumberFormat="1" applyFont="1" applyBorder="1" applyAlignment="1">
      <alignment vertical="center" wrapText="1"/>
    </xf>
    <xf numFmtId="49" fontId="7" fillId="0" borderId="0" xfId="9" applyNumberFormat="1" applyFont="1" applyAlignment="1">
      <alignment horizontal="left" wrapText="1"/>
    </xf>
    <xf numFmtId="49" fontId="5" fillId="0" borderId="0" xfId="9" applyNumberFormat="1" applyFont="1" applyAlignment="1">
      <alignment horizontal="left" vertical="center"/>
    </xf>
    <xf numFmtId="49" fontId="5" fillId="0" borderId="7" xfId="9" applyNumberFormat="1" applyFont="1" applyBorder="1" applyAlignment="1">
      <alignment wrapText="1"/>
    </xf>
    <xf numFmtId="49" fontId="5" fillId="0" borderId="7" xfId="9" applyNumberFormat="1" applyFont="1" applyBorder="1" applyAlignment="1">
      <alignment horizontal="right" wrapText="1"/>
    </xf>
    <xf numFmtId="49" fontId="20" fillId="4" borderId="7" xfId="9" applyNumberFormat="1" applyFont="1" applyFill="1" applyBorder="1" applyAlignment="1">
      <alignment horizontal="right" wrapText="1"/>
    </xf>
    <xf numFmtId="49" fontId="19" fillId="4" borderId="8" xfId="9" applyNumberFormat="1" applyFont="1" applyFill="1" applyBorder="1" applyAlignment="1">
      <alignment horizontal="right" wrapText="1"/>
    </xf>
    <xf numFmtId="49" fontId="7" fillId="0" borderId="10" xfId="9" applyNumberFormat="1" applyFont="1" applyBorder="1" applyAlignment="1">
      <alignment horizontal="center"/>
    </xf>
    <xf numFmtId="49" fontId="5" fillId="0" borderId="13" xfId="9" applyNumberFormat="1" applyFont="1" applyBorder="1" applyAlignment="1">
      <alignment horizontal="center" wrapText="1"/>
    </xf>
    <xf numFmtId="49" fontId="5" fillId="0" borderId="7" xfId="9" applyNumberFormat="1" applyFont="1" applyBorder="1" applyAlignment="1">
      <alignment horizontal="center" wrapText="1"/>
    </xf>
    <xf numFmtId="49" fontId="5" fillId="0" borderId="14" xfId="9" applyNumberFormat="1" applyFont="1" applyBorder="1" applyAlignment="1">
      <alignment horizontal="left" wrapText="1"/>
    </xf>
    <xf numFmtId="49" fontId="5" fillId="0" borderId="15" xfId="9" applyNumberFormat="1" applyFont="1" applyBorder="1" applyAlignment="1">
      <alignment wrapText="1"/>
    </xf>
    <xf numFmtId="49" fontId="5" fillId="0" borderId="29" xfId="9" applyNumberFormat="1" applyFont="1" applyBorder="1"/>
    <xf numFmtId="49" fontId="5" fillId="0" borderId="35" xfId="9" applyNumberFormat="1" applyFont="1" applyBorder="1" applyAlignment="1">
      <alignment wrapText="1"/>
    </xf>
    <xf numFmtId="0" fontId="5" fillId="0" borderId="0" xfId="9" applyFont="1" applyAlignment="1">
      <alignment horizontal="right"/>
    </xf>
    <xf numFmtId="0" fontId="5" fillId="0" borderId="0" xfId="9" applyFont="1"/>
    <xf numFmtId="0" fontId="16" fillId="0" borderId="0" xfId="9" applyFont="1"/>
    <xf numFmtId="0" fontId="16" fillId="0" borderId="0" xfId="9" applyFont="1" applyAlignment="1">
      <alignment horizontal="right"/>
    </xf>
    <xf numFmtId="0" fontId="6" fillId="0" borderId="18" xfId="9" applyFont="1" applyBorder="1"/>
    <xf numFmtId="0" fontId="6" fillId="0" borderId="18" xfId="9" applyFont="1" applyBorder="1" applyAlignment="1">
      <alignment horizontal="right"/>
    </xf>
    <xf numFmtId="0" fontId="5" fillId="0" borderId="19" xfId="9" applyFont="1" applyBorder="1" applyAlignment="1">
      <alignment horizontal="right"/>
    </xf>
    <xf numFmtId="0" fontId="6" fillId="0" borderId="0" xfId="9" applyFont="1"/>
    <xf numFmtId="0" fontId="6" fillId="0" borderId="0" xfId="9" applyFont="1" applyAlignment="1">
      <alignment horizontal="right"/>
    </xf>
    <xf numFmtId="0" fontId="7" fillId="0" borderId="10" xfId="9" applyFont="1" applyBorder="1" applyAlignment="1">
      <alignment horizontal="left"/>
    </xf>
    <xf numFmtId="0" fontId="5" fillId="0" borderId="7" xfId="9" applyFont="1" applyBorder="1" applyAlignment="1">
      <alignment horizontal="center" wrapText="1"/>
    </xf>
    <xf numFmtId="0" fontId="5" fillId="0" borderId="0" xfId="9" applyFont="1" applyAlignment="1">
      <alignment wrapText="1"/>
    </xf>
    <xf numFmtId="0" fontId="7" fillId="0" borderId="10" xfId="9" applyFont="1" applyBorder="1" applyAlignment="1">
      <alignment horizontal="left" wrapText="1"/>
    </xf>
    <xf numFmtId="0" fontId="5" fillId="0" borderId="23" xfId="9" applyFont="1" applyBorder="1" applyAlignment="1">
      <alignment vertical="top" wrapText="1"/>
    </xf>
    <xf numFmtId="0" fontId="5" fillId="0" borderId="0" xfId="9" applyFont="1" applyAlignment="1">
      <alignment vertical="top" wrapText="1"/>
    </xf>
    <xf numFmtId="0" fontId="5" fillId="0" borderId="0" xfId="9" applyFont="1" applyAlignment="1">
      <alignment horizontal="right" vertical="top" wrapText="1"/>
    </xf>
    <xf numFmtId="0" fontId="5" fillId="0" borderId="0" xfId="9" applyFont="1" applyAlignment="1">
      <alignment horizontal="right" wrapText="1"/>
    </xf>
    <xf numFmtId="0" fontId="5" fillId="0" borderId="30" xfId="9" applyFont="1" applyBorder="1" applyAlignment="1">
      <alignment wrapText="1"/>
    </xf>
    <xf numFmtId="164" fontId="5" fillId="0" borderId="30" xfId="9" applyNumberFormat="1" applyFont="1" applyBorder="1" applyAlignment="1">
      <alignment horizontal="right" vertical="top" wrapText="1"/>
    </xf>
    <xf numFmtId="0" fontId="5" fillId="0" borderId="30" xfId="9" applyFont="1" applyBorder="1" applyAlignment="1">
      <alignment horizontal="right" wrapText="1"/>
    </xf>
    <xf numFmtId="0" fontId="5" fillId="0" borderId="9" xfId="9" applyFont="1" applyBorder="1" applyAlignment="1">
      <alignment wrapText="1"/>
    </xf>
    <xf numFmtId="164" fontId="5" fillId="0" borderId="9" xfId="9" applyNumberFormat="1" applyFont="1" applyBorder="1" applyAlignment="1">
      <alignment horizontal="right" vertical="top" wrapText="1"/>
    </xf>
    <xf numFmtId="0" fontId="5" fillId="0" borderId="9" xfId="9" applyFont="1" applyBorder="1" applyAlignment="1">
      <alignment horizontal="right" wrapText="1"/>
    </xf>
    <xf numFmtId="0" fontId="5" fillId="0" borderId="8" xfId="9" applyFont="1" applyBorder="1" applyAlignment="1">
      <alignment wrapText="1"/>
    </xf>
    <xf numFmtId="0" fontId="5" fillId="0" borderId="9" xfId="9" applyFont="1" applyBorder="1" applyAlignment="1">
      <alignment vertical="top" wrapText="1"/>
    </xf>
    <xf numFmtId="165" fontId="5" fillId="0" borderId="9" xfId="9" applyNumberFormat="1" applyFont="1" applyBorder="1" applyAlignment="1">
      <alignment horizontal="right" vertical="top" wrapText="1"/>
    </xf>
    <xf numFmtId="1" fontId="5" fillId="0" borderId="9" xfId="9" applyNumberFormat="1" applyFont="1" applyBorder="1" applyAlignment="1">
      <alignment horizontal="right" vertical="top" wrapText="1"/>
    </xf>
    <xf numFmtId="0" fontId="5" fillId="0" borderId="6" xfId="9" applyFont="1" applyBorder="1" applyAlignment="1">
      <alignment vertical="top" wrapText="1"/>
    </xf>
    <xf numFmtId="0" fontId="5" fillId="0" borderId="8" xfId="9" applyFont="1" applyBorder="1" applyAlignment="1">
      <alignment vertical="top" wrapText="1"/>
    </xf>
    <xf numFmtId="0" fontId="7" fillId="0" borderId="9" xfId="9" applyFont="1" applyBorder="1" applyAlignment="1">
      <alignment horizontal="left" wrapText="1"/>
    </xf>
    <xf numFmtId="49" fontId="7" fillId="0" borderId="9" xfId="9" applyNumberFormat="1" applyFont="1" applyBorder="1" applyAlignment="1">
      <alignment horizontal="right" vertical="top" wrapText="1"/>
    </xf>
    <xf numFmtId="0" fontId="7" fillId="0" borderId="9" xfId="9" applyFont="1" applyBorder="1" applyAlignment="1">
      <alignment horizontal="right" wrapText="1"/>
    </xf>
    <xf numFmtId="0" fontId="5" fillId="0" borderId="6" xfId="9" applyFont="1" applyBorder="1" applyAlignment="1">
      <alignment horizontal="center" wrapText="1"/>
    </xf>
    <xf numFmtId="165" fontId="5" fillId="0" borderId="9" xfId="9" applyNumberFormat="1" applyFont="1" applyBorder="1" applyAlignment="1">
      <alignment horizontal="right" wrapText="1"/>
    </xf>
    <xf numFmtId="165" fontId="7" fillId="0" borderId="9" xfId="9" applyNumberFormat="1" applyFont="1" applyBorder="1" applyAlignment="1">
      <alignment horizontal="right" wrapText="1"/>
    </xf>
    <xf numFmtId="0" fontId="5" fillId="0" borderId="6" xfId="9" applyFont="1" applyBorder="1" applyAlignment="1">
      <alignment horizontal="left" wrapText="1"/>
    </xf>
    <xf numFmtId="1" fontId="5" fillId="0" borderId="9" xfId="9" applyNumberFormat="1" applyFont="1" applyBorder="1" applyAlignment="1">
      <alignment horizontal="right" wrapText="1"/>
    </xf>
    <xf numFmtId="164" fontId="7" fillId="0" borderId="9" xfId="9" applyNumberFormat="1" applyFont="1" applyBorder="1" applyAlignment="1">
      <alignment horizontal="right" wrapText="1"/>
    </xf>
    <xf numFmtId="0" fontId="5" fillId="0" borderId="9" xfId="9" applyFont="1" applyBorder="1" applyAlignment="1">
      <alignment horizontal="right" vertical="top" wrapText="1"/>
    </xf>
    <xf numFmtId="1" fontId="8" fillId="0" borderId="9" xfId="9" applyNumberFormat="1" applyFont="1" applyBorder="1" applyAlignment="1">
      <alignment wrapText="1"/>
    </xf>
    <xf numFmtId="0" fontId="7" fillId="0" borderId="6" xfId="9" applyFont="1" applyBorder="1" applyAlignment="1">
      <alignment horizontal="center" wrapText="1"/>
    </xf>
    <xf numFmtId="0" fontId="7" fillId="0" borderId="8" xfId="9" applyFont="1" applyBorder="1" applyAlignment="1">
      <alignment horizontal="left" wrapText="1"/>
    </xf>
    <xf numFmtId="164" fontId="7" fillId="0" borderId="10" xfId="9" applyNumberFormat="1" applyFont="1" applyBorder="1" applyAlignment="1">
      <alignment horizontal="right" wrapText="1"/>
    </xf>
    <xf numFmtId="0" fontId="7" fillId="0" borderId="8" xfId="9" applyFont="1" applyBorder="1" applyAlignment="1">
      <alignment horizontal="right" wrapText="1"/>
    </xf>
    <xf numFmtId="0" fontId="5" fillId="0" borderId="7" xfId="9" applyFont="1" applyBorder="1" applyAlignment="1">
      <alignment horizontal="left" wrapText="1"/>
    </xf>
    <xf numFmtId="0" fontId="5" fillId="0" borderId="7" xfId="9" applyFont="1" applyBorder="1" applyAlignment="1">
      <alignment horizontal="left"/>
    </xf>
    <xf numFmtId="49" fontId="20" fillId="4" borderId="8" xfId="9" applyNumberFormat="1" applyFont="1" applyFill="1" applyBorder="1" applyAlignment="1">
      <alignment horizontal="right" wrapText="1"/>
    </xf>
    <xf numFmtId="49" fontId="20" fillId="4" borderId="10" xfId="9" applyNumberFormat="1" applyFont="1" applyFill="1" applyBorder="1" applyAlignment="1">
      <alignment horizontal="right" wrapText="1"/>
    </xf>
    <xf numFmtId="49" fontId="5" fillId="0" borderId="7" xfId="9" applyNumberFormat="1" applyFont="1" applyBorder="1" applyAlignment="1">
      <alignment horizontal="left" wrapText="1"/>
    </xf>
    <xf numFmtId="49" fontId="20" fillId="0" borderId="0" xfId="9" applyNumberFormat="1" applyFont="1" applyAlignment="1">
      <alignment horizontal="center" wrapText="1"/>
    </xf>
    <xf numFmtId="49" fontId="20" fillId="0" borderId="10" xfId="9" applyNumberFormat="1" applyFont="1" applyBorder="1" applyAlignment="1">
      <alignment horizontal="center" wrapText="1"/>
    </xf>
    <xf numFmtId="49" fontId="5" fillId="0" borderId="20" xfId="9" applyNumberFormat="1" applyFont="1" applyBorder="1" applyAlignment="1">
      <alignment horizontal="center"/>
    </xf>
    <xf numFmtId="49" fontId="5" fillId="0" borderId="7" xfId="9" applyNumberFormat="1" applyFont="1" applyBorder="1" applyAlignment="1">
      <alignment horizontal="center"/>
    </xf>
    <xf numFmtId="49" fontId="5" fillId="0" borderId="0" xfId="9" applyNumberFormat="1" applyFont="1" applyAlignment="1">
      <alignment horizontal="center"/>
    </xf>
    <xf numFmtId="49" fontId="20" fillId="0" borderId="10" xfId="9" applyNumberFormat="1" applyFont="1" applyBorder="1" applyAlignment="1">
      <alignment horizontal="center" wrapText="1"/>
    </xf>
    <xf numFmtId="49" fontId="5" fillId="0" borderId="36" xfId="9" applyNumberFormat="1" applyFont="1" applyBorder="1" applyAlignment="1">
      <alignment wrapText="1"/>
    </xf>
    <xf numFmtId="49" fontId="19" fillId="0" borderId="7" xfId="9" applyNumberFormat="1" applyFont="1" applyBorder="1" applyAlignment="1">
      <alignment horizontal="right" wrapText="1"/>
    </xf>
    <xf numFmtId="49" fontId="7" fillId="0" borderId="8" xfId="9" applyNumberFormat="1" applyFont="1" applyBorder="1" applyAlignment="1">
      <alignment horizontal="right" wrapText="1"/>
    </xf>
    <xf numFmtId="49" fontId="7" fillId="0" borderId="31" xfId="9" applyNumberFormat="1" applyFont="1" applyBorder="1" applyAlignment="1">
      <alignment wrapText="1"/>
    </xf>
    <xf numFmtId="49" fontId="5" fillId="0" borderId="32" xfId="9" applyNumberFormat="1" applyFont="1" applyBorder="1" applyAlignment="1">
      <alignment wrapText="1"/>
    </xf>
    <xf numFmtId="49" fontId="5" fillId="0" borderId="23" xfId="9" applyNumberFormat="1" applyFont="1" applyBorder="1" applyAlignment="1">
      <alignment wrapText="1"/>
    </xf>
    <xf numFmtId="49" fontId="7" fillId="0" borderId="22" xfId="9" applyNumberFormat="1" applyFont="1" applyBorder="1" applyAlignment="1">
      <alignment wrapText="1"/>
    </xf>
    <xf numFmtId="49" fontId="5" fillId="0" borderId="6" xfId="9" applyNumberFormat="1" applyFont="1" applyBorder="1" applyAlignment="1">
      <alignment horizontal="center" wrapText="1"/>
    </xf>
    <xf numFmtId="49" fontId="5" fillId="4" borderId="6" xfId="9" applyNumberFormat="1" applyFont="1" applyFill="1" applyBorder="1" applyAlignment="1">
      <alignment horizontal="center" wrapText="1"/>
    </xf>
    <xf numFmtId="49" fontId="20" fillId="4" borderId="6" xfId="9" applyNumberFormat="1" applyFont="1" applyFill="1" applyBorder="1" applyAlignment="1">
      <alignment horizontal="right" wrapText="1"/>
    </xf>
    <xf numFmtId="49" fontId="7" fillId="0" borderId="6" xfId="9" applyNumberFormat="1" applyFont="1" applyBorder="1" applyAlignment="1">
      <alignment horizontal="right" wrapText="1"/>
    </xf>
    <xf numFmtId="49" fontId="21" fillId="0" borderId="10" xfId="9" applyNumberFormat="1" applyFont="1" applyBorder="1" applyAlignment="1">
      <alignment horizontal="center" wrapText="1"/>
    </xf>
    <xf numFmtId="49" fontId="32" fillId="0" borderId="7" xfId="9" applyNumberFormat="1" applyFont="1" applyBorder="1" applyAlignment="1">
      <alignment horizontal="left" vertical="center" wrapText="1"/>
    </xf>
    <xf numFmtId="49" fontId="5" fillId="0" borderId="0" xfId="9" applyNumberFormat="1" applyFont="1" applyAlignment="1">
      <alignment horizontal="left"/>
    </xf>
    <xf numFmtId="49" fontId="24" fillId="0" borderId="0" xfId="9" applyNumberFormat="1" applyFont="1" applyAlignment="1">
      <alignment horizontal="right"/>
    </xf>
    <xf numFmtId="49" fontId="25" fillId="0" borderId="0" xfId="9" applyNumberFormat="1" applyFont="1" applyAlignment="1">
      <alignment horizontal="right"/>
    </xf>
    <xf numFmtId="49" fontId="5" fillId="0" borderId="7" xfId="9" applyNumberFormat="1" applyFont="1" applyBorder="1" applyAlignment="1">
      <alignment vertical="center"/>
    </xf>
    <xf numFmtId="49" fontId="7" fillId="0" borderId="6" xfId="9" applyNumberFormat="1" applyFont="1" applyBorder="1" applyAlignment="1">
      <alignment horizontal="center" wrapText="1"/>
    </xf>
    <xf numFmtId="49" fontId="7" fillId="4" borderId="6" xfId="9" applyNumberFormat="1" applyFont="1" applyFill="1" applyBorder="1" applyAlignment="1">
      <alignment horizontal="center" wrapText="1"/>
    </xf>
    <xf numFmtId="49" fontId="7" fillId="0" borderId="8" xfId="9" applyNumberFormat="1" applyFont="1" applyBorder="1" applyAlignment="1">
      <alignment horizontal="center" wrapText="1"/>
    </xf>
    <xf numFmtId="49" fontId="7" fillId="0" borderId="29" xfId="9" applyNumberFormat="1" applyFont="1" applyBorder="1" applyAlignment="1">
      <alignment wrapText="1"/>
    </xf>
    <xf numFmtId="49" fontId="20" fillId="4" borderId="29" xfId="9" applyNumberFormat="1" applyFont="1" applyFill="1" applyBorder="1" applyAlignment="1">
      <alignment horizontal="right" wrapText="1"/>
    </xf>
    <xf numFmtId="49" fontId="7" fillId="0" borderId="29" xfId="9" applyNumberFormat="1" applyFont="1" applyBorder="1" applyAlignment="1">
      <alignment horizontal="right" wrapText="1"/>
    </xf>
    <xf numFmtId="49" fontId="5" fillId="0" borderId="6" xfId="9" applyNumberFormat="1" applyFont="1" applyBorder="1" applyAlignment="1">
      <alignment horizontal="center" wrapText="1"/>
    </xf>
    <xf numFmtId="49" fontId="23" fillId="0" borderId="8" xfId="9" applyNumberFormat="1" applyFont="1" applyBorder="1" applyAlignment="1">
      <alignment horizontal="right" wrapText="1"/>
    </xf>
    <xf numFmtId="49" fontId="6" fillId="0" borderId="0" xfId="9" applyNumberFormat="1" applyFont="1" applyAlignment="1">
      <alignment horizontal="left" wrapText="1" shrinkToFit="1"/>
    </xf>
    <xf numFmtId="49" fontId="6" fillId="0" borderId="18" xfId="9" applyNumberFormat="1" applyFont="1" applyBorder="1" applyAlignment="1">
      <alignment horizontal="left" wrapText="1" shrinkToFit="1"/>
    </xf>
    <xf numFmtId="49" fontId="6" fillId="0" borderId="18" xfId="9" applyNumberFormat="1" applyFont="1" applyBorder="1" applyAlignment="1">
      <alignment wrapText="1" shrinkToFit="1"/>
    </xf>
    <xf numFmtId="49" fontId="18" fillId="4" borderId="7" xfId="9" applyNumberFormat="1" applyFont="1" applyFill="1" applyBorder="1" applyAlignment="1">
      <alignment horizontal="right" wrapText="1"/>
    </xf>
    <xf numFmtId="49" fontId="5" fillId="0" borderId="29" xfId="9" applyNumberFormat="1" applyFont="1" applyBorder="1" applyAlignment="1">
      <alignment horizontal="right"/>
    </xf>
    <xf numFmtId="49" fontId="19" fillId="4" borderId="29" xfId="9" applyNumberFormat="1" applyFont="1" applyFill="1" applyBorder="1" applyAlignment="1">
      <alignment horizontal="right"/>
    </xf>
    <xf numFmtId="49" fontId="18" fillId="4" borderId="8" xfId="9" applyNumberFormat="1" applyFont="1" applyFill="1" applyBorder="1" applyAlignment="1">
      <alignment horizontal="right" wrapText="1"/>
    </xf>
    <xf numFmtId="49" fontId="7" fillId="0" borderId="0" xfId="9" applyNumberFormat="1" applyFont="1" applyAlignment="1">
      <alignment horizontal="center" wrapText="1"/>
    </xf>
    <xf numFmtId="49" fontId="7" fillId="4" borderId="0" xfId="9" applyNumberFormat="1" applyFont="1" applyFill="1" applyAlignment="1">
      <alignment horizontal="center" wrapText="1"/>
    </xf>
    <xf numFmtId="49" fontId="25" fillId="0" borderId="10" xfId="9" applyNumberFormat="1" applyFont="1" applyBorder="1" applyAlignment="1">
      <alignment horizontal="right" wrapText="1"/>
    </xf>
    <xf numFmtId="49" fontId="26" fillId="0" borderId="7" xfId="9" applyNumberFormat="1" applyFont="1" applyBorder="1" applyAlignment="1">
      <alignment horizontal="right" wrapText="1"/>
    </xf>
    <xf numFmtId="49" fontId="25" fillId="0" borderId="8" xfId="9" applyNumberFormat="1" applyFont="1" applyBorder="1" applyAlignment="1">
      <alignment horizontal="right" wrapText="1"/>
    </xf>
    <xf numFmtId="49" fontId="25" fillId="0" borderId="9" xfId="9" applyNumberFormat="1" applyFont="1" applyBorder="1" applyAlignment="1">
      <alignment horizontal="right" wrapText="1"/>
    </xf>
    <xf numFmtId="49" fontId="7" fillId="0" borderId="9" xfId="9" applyNumberFormat="1" applyFont="1" applyBorder="1" applyAlignment="1">
      <alignment horizontal="left" wrapText="1"/>
    </xf>
    <xf numFmtId="49" fontId="26" fillId="0" borderId="9" xfId="9" applyNumberFormat="1" applyFont="1" applyBorder="1" applyAlignment="1">
      <alignment horizontal="right" wrapText="1"/>
    </xf>
    <xf numFmtId="49" fontId="25" fillId="0" borderId="6" xfId="9" applyNumberFormat="1" applyFont="1" applyBorder="1" applyAlignment="1">
      <alignment horizontal="right" wrapText="1"/>
    </xf>
    <xf numFmtId="49" fontId="26" fillId="0" borderId="6" xfId="9" applyNumberFormat="1" applyFont="1" applyBorder="1" applyAlignment="1">
      <alignment horizontal="right" wrapText="1"/>
    </xf>
    <xf numFmtId="49" fontId="7" fillId="0" borderId="10" xfId="9" applyNumberFormat="1" applyFont="1" applyBorder="1"/>
    <xf numFmtId="49" fontId="5" fillId="0" borderId="10" xfId="9" applyNumberFormat="1" applyFont="1" applyBorder="1" applyAlignment="1">
      <alignment horizontal="right"/>
    </xf>
    <xf numFmtId="49" fontId="7" fillId="0" borderId="10" xfId="9" applyNumberFormat="1" applyFont="1" applyBorder="1" applyAlignment="1">
      <alignment horizontal="right"/>
    </xf>
    <xf numFmtId="49" fontId="5" fillId="0" borderId="0" xfId="9" applyNumberFormat="1" applyFont="1" applyAlignment="1">
      <alignment horizontal="left" wrapText="1"/>
    </xf>
    <xf numFmtId="49" fontId="25" fillId="0" borderId="0" xfId="9" applyNumberFormat="1" applyFont="1" applyAlignment="1">
      <alignment horizontal="right" wrapText="1"/>
    </xf>
    <xf numFmtId="49" fontId="5" fillId="0" borderId="0" xfId="9" applyNumberFormat="1" applyFont="1" applyAlignment="1">
      <alignment horizontal="left" wrapText="1" indent="1"/>
    </xf>
    <xf numFmtId="49" fontId="18" fillId="0" borderId="0" xfId="9" applyNumberFormat="1" applyFont="1" applyAlignment="1">
      <alignment horizontal="left" wrapText="1"/>
    </xf>
    <xf numFmtId="49" fontId="18" fillId="0" borderId="0" xfId="9" applyNumberFormat="1" applyFont="1" applyAlignment="1">
      <alignment horizontal="right" wrapText="1"/>
    </xf>
    <xf numFmtId="49" fontId="26" fillId="0" borderId="0" xfId="9" applyNumberFormat="1" applyFont="1" applyAlignment="1">
      <alignment horizontal="right" wrapText="1"/>
    </xf>
    <xf numFmtId="49" fontId="5" fillId="0" borderId="7" xfId="9" applyNumberFormat="1" applyFont="1" applyBorder="1"/>
    <xf numFmtId="49" fontId="6" fillId="0" borderId="18" xfId="9" applyNumberFormat="1" applyFont="1" applyBorder="1" applyAlignment="1">
      <alignment wrapText="1"/>
    </xf>
    <xf numFmtId="49" fontId="7" fillId="0" borderId="8" xfId="9" applyNumberFormat="1" applyFont="1" applyBorder="1" applyAlignment="1">
      <alignment horizontal="left" wrapText="1"/>
    </xf>
    <xf numFmtId="49" fontId="5" fillId="0" borderId="0" xfId="9" applyNumberFormat="1" applyFont="1" applyAlignment="1">
      <alignment horizontal="center" wrapText="1"/>
    </xf>
    <xf numFmtId="49" fontId="5" fillId="4" borderId="0" xfId="9" applyNumberFormat="1" applyFont="1" applyFill="1" applyAlignment="1">
      <alignment horizontal="center" wrapText="1"/>
    </xf>
    <xf numFmtId="49" fontId="20" fillId="4" borderId="29" xfId="9" applyNumberFormat="1" applyFont="1" applyFill="1" applyBorder="1" applyAlignment="1">
      <alignment horizontal="right"/>
    </xf>
    <xf numFmtId="49" fontId="7" fillId="0" borderId="29" xfId="9" applyNumberFormat="1" applyFont="1" applyBorder="1" applyAlignment="1">
      <alignment horizontal="right"/>
    </xf>
    <xf numFmtId="49" fontId="5" fillId="0" borderId="33" xfId="9" applyNumberFormat="1" applyFont="1" applyBorder="1" applyAlignment="1">
      <alignment vertical="center" wrapText="1"/>
    </xf>
    <xf numFmtId="49" fontId="5" fillId="0" borderId="33" xfId="9" applyNumberFormat="1" applyFont="1" applyBorder="1" applyAlignment="1">
      <alignment horizontal="right" wrapText="1"/>
    </xf>
    <xf numFmtId="49" fontId="5" fillId="0" borderId="8" xfId="9" applyNumberFormat="1" applyFont="1" applyBorder="1" applyAlignment="1">
      <alignment vertical="center" wrapText="1"/>
    </xf>
    <xf numFmtId="49" fontId="5" fillId="0" borderId="0" xfId="9" applyNumberFormat="1" applyFont="1" applyAlignment="1">
      <alignment vertical="center" wrapText="1"/>
    </xf>
    <xf numFmtId="49" fontId="20" fillId="4" borderId="28" xfId="9" applyNumberFormat="1" applyFont="1" applyFill="1" applyBorder="1" applyAlignment="1">
      <alignment horizontal="left" wrapText="1"/>
    </xf>
    <xf numFmtId="49" fontId="20" fillId="4" borderId="28" xfId="9" applyNumberFormat="1" applyFont="1" applyFill="1" applyBorder="1" applyAlignment="1">
      <alignment horizontal="right" wrapText="1"/>
    </xf>
    <xf numFmtId="49" fontId="5" fillId="0" borderId="18" xfId="9" applyNumberFormat="1" applyFont="1" applyBorder="1" applyAlignment="1">
      <alignment horizontal="right"/>
    </xf>
    <xf numFmtId="49" fontId="5" fillId="0" borderId="29" xfId="9" applyNumberFormat="1" applyFont="1" applyBorder="1" applyAlignment="1">
      <alignment horizontal="left"/>
    </xf>
    <xf numFmtId="49" fontId="7" fillId="0" borderId="0" xfId="9" applyNumberFormat="1" applyFont="1"/>
    <xf numFmtId="0" fontId="1" fillId="0" borderId="0" xfId="9"/>
    <xf numFmtId="49" fontId="5" fillId="4" borderId="9" xfId="9" applyNumberFormat="1" applyFont="1" applyFill="1" applyBorder="1" applyAlignment="1">
      <alignment wrapText="1"/>
    </xf>
    <xf numFmtId="49" fontId="5" fillId="4" borderId="9" xfId="9" applyNumberFormat="1" applyFont="1" applyFill="1" applyBorder="1" applyAlignment="1">
      <alignment horizontal="right" wrapText="1"/>
    </xf>
  </cellXfs>
  <cellStyles count="29">
    <cellStyle name="1px L" xfId="1" xr:uid="{00000000-0005-0000-0000-000000000000}"/>
    <cellStyle name="1px R" xfId="2" xr:uid="{00000000-0005-0000-0000-000001000000}"/>
    <cellStyle name="2px L" xfId="3" xr:uid="{00000000-0005-0000-0000-000002000000}"/>
    <cellStyle name="2px R" xfId="4" xr:uid="{00000000-0005-0000-0000-000003000000}"/>
    <cellStyle name="BG" xfId="5" xr:uid="{00000000-0005-0000-0000-000004000000}"/>
    <cellStyle name="Link" xfId="6" builtinId="8"/>
    <cellStyle name="Link 2" xfId="7" xr:uid="{00000000-0005-0000-0000-000006000000}"/>
    <cellStyle name="Standard" xfId="0" builtinId="0"/>
    <cellStyle name="Standard 2" xfId="8" xr:uid="{00000000-0005-0000-0000-000008000000}"/>
    <cellStyle name="Standard 2 2" xfId="9" xr:uid="{00000000-0005-0000-0000-000009000000}"/>
    <cellStyle name="Standard 2 2 2" xfId="10" xr:uid="{00000000-0005-0000-0000-00000A000000}"/>
    <cellStyle name="Standard 3" xfId="11" xr:uid="{00000000-0005-0000-0000-00000B000000}"/>
    <cellStyle name="Standard 3 2" xfId="12" xr:uid="{00000000-0005-0000-0000-00000C000000}"/>
    <cellStyle name="Standard 3 3" xfId="13" xr:uid="{00000000-0005-0000-0000-00000D000000}"/>
    <cellStyle name="Standard 3 4" xfId="14" xr:uid="{00000000-0005-0000-0000-00000E000000}"/>
    <cellStyle name="Standard 3 4 2" xfId="15" xr:uid="{00000000-0005-0000-0000-00000F000000}"/>
    <cellStyle name="Standard 3 4 2 2" xfId="16" xr:uid="{00000000-0005-0000-0000-000010000000}"/>
    <cellStyle name="Standard 3 4 2 2 2" xfId="17" xr:uid="{00000000-0005-0000-0000-000011000000}"/>
    <cellStyle name="Standard 3 4 2 2_Kennz Segmenten u bereichen" xfId="18" xr:uid="{00000000-0005-0000-0000-000012000000}"/>
    <cellStyle name="Standard 3 4 2 3" xfId="19" xr:uid="{00000000-0005-0000-0000-000013000000}"/>
    <cellStyle name="Standard 3 4 2_Kennz Segmenten u bereichen" xfId="20" xr:uid="{00000000-0005-0000-0000-000014000000}"/>
    <cellStyle name="Standard 3 4 3" xfId="21" xr:uid="{00000000-0005-0000-0000-000015000000}"/>
    <cellStyle name="Standard 3 4 3 2" xfId="22" xr:uid="{00000000-0005-0000-0000-000016000000}"/>
    <cellStyle name="Standard 3 4 4" xfId="23" xr:uid="{00000000-0005-0000-0000-000017000000}"/>
    <cellStyle name="Standard 3 4 4 2" xfId="24" xr:uid="{00000000-0005-0000-0000-000018000000}"/>
    <cellStyle name="Standard 3 4_Kennz Segmenten u bereichen" xfId="25" xr:uid="{00000000-0005-0000-0000-000019000000}"/>
    <cellStyle name="Standard 3_Kennz Segmenten u bereichen" xfId="26" xr:uid="{00000000-0005-0000-0000-00001A000000}"/>
    <cellStyle name="Standard 4" xfId="27" xr:uid="{00000000-0005-0000-0000-00001B000000}"/>
    <cellStyle name="Standard 5" xfId="28" xr:uid="{00000000-0005-0000-0000-00001C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tt2"/>
  <dimension ref="A1:A203"/>
  <sheetViews>
    <sheetView showGridLines="0" tabSelected="1" zoomScale="120" zoomScaleNormal="120" workbookViewId="0"/>
  </sheetViews>
  <sheetFormatPr baseColWidth="10" defaultRowHeight="13" x14ac:dyDescent="0.15"/>
  <sheetData>
    <row r="1" spans="1:1" s="2" customFormat="1" x14ac:dyDescent="0.15"/>
    <row r="3" spans="1:1" x14ac:dyDescent="0.15">
      <c r="A3" s="1" t="str">
        <f>HYPERLINK("#'Tab01'!A2","Individual disclosure for meeting participation")</f>
        <v>Individual disclosure for meeting participation</v>
      </c>
    </row>
    <row r="4" spans="1:1" x14ac:dyDescent="0.15">
      <c r="A4" s="1" t="str">
        <f>HYPERLINK("#'Tab02'!A2","Skills profile for the entire Supervisory Board")</f>
        <v>Skills profile for the entire Supervisory Board</v>
      </c>
    </row>
    <row r="5" spans="1:1" x14ac:dyDescent="0.15">
      <c r="A5" s="1" t="str">
        <f>HYPERLINK("#'Tab03'!A2","Directors’ dealings subject to disclosure")</f>
        <v>Directors’ dealings subject to disclosure</v>
      </c>
    </row>
    <row r="6" spans="1:1" x14ac:dyDescent="0.15">
      <c r="A6" s="1" t="str">
        <f>HYPERLINK("#'Tab04'!A2","Fundamentals of the 2020 compensation system")</f>
        <v>Fundamentals of the 2020 compensation system</v>
      </c>
    </row>
    <row r="7" spans="1:1" x14ac:dyDescent="0.15">
      <c r="A7" s="1" t="str">
        <f>HYPERLINK("#'Tab05'!A2","Inflow")</f>
        <v>Inflow</v>
      </c>
    </row>
    <row r="8" spans="1:1" x14ac:dyDescent="0.15">
      <c r="A8" s="1" t="str">
        <f>HYPERLINK("#'Tab06'!A2","Benefits granted")</f>
        <v>Benefits granted</v>
      </c>
    </row>
    <row r="9" spans="1:1" x14ac:dyDescent="0.15">
      <c r="A9" s="1" t="str">
        <f>HYPERLINK("#'Tab07'!A2","Target achievement in fiscal year 2020/21")</f>
        <v>Target achievement in fiscal year 2020/21</v>
      </c>
    </row>
    <row r="10" spans="1:1" x14ac:dyDescent="0.15">
      <c r="A10" s="1" t="str">
        <f>HYPERLINK("#'Tab08'!A2","2020/21 Annual bonus")</f>
        <v>2020/21 Annual bonus</v>
      </c>
    </row>
    <row r="11" spans="1:1" x14ac:dyDescent="0.15">
      <c r="A11" s="1" t="str">
        <f>HYPERLINK("#'Tab09'!A2","Number of virtual shares issued")</f>
        <v>Number of virtual shares issued</v>
      </c>
    </row>
    <row r="12" spans="1:1" x14ac:dyDescent="0.15">
      <c r="A12" s="1" t="str">
        <f>HYPERLINK("#'Tab10'!A2","Payouts from deferred stock in fiscal year 2020/21")</f>
        <v>Payouts from deferred stock in fiscal year 2020/21</v>
      </c>
    </row>
    <row r="13" spans="1:1" x14ac:dyDescent="0.15">
      <c r="A13" s="1" t="str">
        <f>HYPERLINK("#'Tab11'!A2","Payouts from the performance cash plan in fiscal year 2020/21")</f>
        <v>Payouts from the performance cash plan in fiscal year 2020/21</v>
      </c>
    </row>
    <row r="14" spans="1:1" x14ac:dyDescent="0.15">
      <c r="A14" s="1" t="str">
        <f>HYPERLINK("#'Tab12'!A2","Upper compensation limits")</f>
        <v>Upper compensation limits</v>
      </c>
    </row>
    <row r="15" spans="1:1" x14ac:dyDescent="0.15">
      <c r="A15" s="1" t="str">
        <f>HYPERLINK("#'Tab13'!A2","Supervisory Board compensation for fiscal year 2020/21")</f>
        <v>Supervisory Board compensation for fiscal year 2020/21</v>
      </c>
    </row>
    <row r="16" spans="1:1" x14ac:dyDescent="0.15">
      <c r="A16" s="1" t="str">
        <f>HYPERLINK("#'Tab14'!A2","Overview of material topics")</f>
        <v>Overview of material topics</v>
      </c>
    </row>
    <row r="17" spans="1:1" x14ac:dyDescent="0.15">
      <c r="A17" s="1" t="str">
        <f>HYPERLINK("#'Tab15'!A2","Aurubis Group personnel structure as at the reporting date September 30")</f>
        <v>Aurubis Group personnel structure as at the reporting date September 30</v>
      </c>
    </row>
    <row r="18" spans="1:1" x14ac:dyDescent="0.15">
      <c r="A18" s="1" t="str">
        <f>HYPERLINK("#'Tab16'!A2","Employee turnover in the Aurubis Group as at the reporting date September 30")</f>
        <v>Employee turnover in the Aurubis Group as at the reporting date September 30</v>
      </c>
    </row>
    <row r="19" spans="1:1" x14ac:dyDescent="0.15">
      <c r="A19" s="1" t="str">
        <f>HYPERLINK("#'Tab17'!A2","Age structure as at the reporting date September 30")</f>
        <v>Age structure as at the reporting date September 30</v>
      </c>
    </row>
    <row r="20" spans="1:1" x14ac:dyDescent="0.15">
      <c r="A20" s="1" t="str">
        <f>HYPERLINK("#'Tab18'!A2","Training and education")</f>
        <v>Training and education</v>
      </c>
    </row>
    <row r="21" spans="1:1" x14ac:dyDescent="0.15">
      <c r="A21" s="1" t="str">
        <f>HYPERLINK("#'Tab19'!A2","Occupational health and safety")</f>
        <v>Occupational health and safety</v>
      </c>
    </row>
    <row r="22" spans="1:1" x14ac:dyDescent="0.15">
      <c r="A22" s="1" t="str">
        <f>HYPERLINK("#'Tab20'!A2","Energy consumption")</f>
        <v>Energy consumption</v>
      </c>
    </row>
    <row r="23" spans="1:1" x14ac:dyDescent="0.15">
      <c r="A23" s="1" t="str">
        <f>HYPERLINK("#'Tab21'!A2","CO2 emissions")</f>
        <v>CO2 emissions</v>
      </c>
    </row>
    <row r="24" spans="1:1" x14ac:dyDescent="0.15">
      <c r="A24" s="1" t="str">
        <f>HYPERLINK("#'Tab22'!A2","Specific emissions from copper production")</f>
        <v>Specific emissions from copper production</v>
      </c>
    </row>
    <row r="25" spans="1:1" x14ac:dyDescent="0.15">
      <c r="A25" s="1" t="str">
        <f>HYPERLINK("#'Tab23'!A2","Certifications by site")</f>
        <v>Certifications by site</v>
      </c>
    </row>
    <row r="26" spans="1:1" x14ac:dyDescent="0.15">
      <c r="A26" s="1" t="str">
        <f>HYPERLINK("#'Tab24'!A2","Key figures of Aurubis shares")</f>
        <v>Key figures of Aurubis shares</v>
      </c>
    </row>
    <row r="27" spans="1:1" x14ac:dyDescent="0.15">
      <c r="A27" s="1" t="str">
        <f>HYPERLINK("#'Tab25'!A2","Information on Aurubis shares")</f>
        <v>Information on Aurubis shares</v>
      </c>
    </row>
    <row r="28" spans="1:1" x14ac:dyDescent="0.15">
      <c r="A28" s="1" t="str">
        <f>HYPERLINK("#'Tab26'!A2","Analyst coverage 2020/21")</f>
        <v>Analyst coverage 2020/21</v>
      </c>
    </row>
    <row r="29" spans="1:1" x14ac:dyDescent="0.15">
      <c r="A29" s="1" t="str">
        <f>HYPERLINK("#'Tab27'!A2","Sites and employees")</f>
        <v>Sites and employees</v>
      </c>
    </row>
    <row r="30" spans="1:1" x14ac:dyDescent="0.15">
      <c r="A30" s="1" t="str">
        <f>HYPERLINK("#'Tab28'!A2","Operating return on capital employed (ROCE)")</f>
        <v>Operating return on capital employed (ROCE)</v>
      </c>
    </row>
    <row r="31" spans="1:1" x14ac:dyDescent="0.15">
      <c r="A31" s="1" t="str">
        <f>HYPERLINK("#'Tab29'!A2","Occupational health and safety KPIs")</f>
        <v>Occupational health and safety KPIs</v>
      </c>
    </row>
    <row r="32" spans="1:1" x14ac:dyDescent="0.15">
      <c r="A32" s="1" t="str">
        <f>HYPERLINK("#'Tab30'!A2","Reconciliation of the consolidated income statement")</f>
        <v>Reconciliation of the consolidated income statement</v>
      </c>
    </row>
    <row r="33" spans="1:1" x14ac:dyDescent="0.15">
      <c r="A33" s="1" t="str">
        <f>HYPERLINK("#'Tab31'!A2","Breakdown of revenues")</f>
        <v>Breakdown of revenues</v>
      </c>
    </row>
    <row r="34" spans="1:1" x14ac:dyDescent="0.15">
      <c r="A34" s="1" t="str">
        <f>HYPERLINK("#'Tab32'!A2","Development of borrowings")</f>
        <v>Development of borrowings</v>
      </c>
    </row>
    <row r="35" spans="1:1" x14ac:dyDescent="0.15">
      <c r="A35" s="1" t="str">
        <f>HYPERLINK("#'Tab33'!A2","Structure of the IFRS statement of financial position for the Group")</f>
        <v>Structure of the IFRS statement of financial position for the Group</v>
      </c>
    </row>
    <row r="36" spans="1:1" x14ac:dyDescent="0.15">
      <c r="A36" s="1" t="str">
        <f>HYPERLINK("#'Tab34'!A2","Reconciliation of the consolidated statement of financial position")</f>
        <v>Reconciliation of the consolidated statement of financial position</v>
      </c>
    </row>
    <row r="37" spans="1:1" x14ac:dyDescent="0.15">
      <c r="A37" s="1" t="str">
        <f>HYPERLINK("#'Tab35'!A2","Operating return on capital employed (ROCE) (operating)")</f>
        <v>Operating return on capital employed (ROCE) (operating)</v>
      </c>
    </row>
    <row r="38" spans="1:1" x14ac:dyDescent="0.15">
      <c r="A38" s="1" t="str">
        <f>HYPERLINK("#'Tab36'!A2","Group financial ratios (operating)")</f>
        <v>Group financial ratios (operating)</v>
      </c>
    </row>
    <row r="39" spans="1:1" x14ac:dyDescent="0.15">
      <c r="A39" s="1" t="str">
        <f>HYPERLINK("#'Tab37'!A2","Analysis of liquidity and funding")</f>
        <v>Analysis of liquidity and funding</v>
      </c>
    </row>
    <row r="40" spans="1:1" x14ac:dyDescent="0.15">
      <c r="A40" s="1" t="str">
        <f>HYPERLINK("#'Tab38'!A2","Net cash position of the Group")</f>
        <v>Net cash position of the Group</v>
      </c>
    </row>
    <row r="41" spans="1:1" x14ac:dyDescent="0.15">
      <c r="A41" s="1" t="str">
        <f>HYPERLINK("#'Tab39'!A2","Key figures segment Metal Refining &amp; Processing")</f>
        <v>Key figures segment Metal Refining &amp; Processing</v>
      </c>
    </row>
    <row r="42" spans="1:1" x14ac:dyDescent="0.15">
      <c r="A42" s="1" t="str">
        <f>HYPERLINK("#'Tab40'!A2","Sales volumes of other metals")</f>
        <v>Sales volumes of other metals</v>
      </c>
    </row>
    <row r="43" spans="1:1" x14ac:dyDescent="0.15">
      <c r="A43" s="1" t="str">
        <f>HYPERLINK("#'Tab41'!A2","Key figures segment Flat Rolled Products")</f>
        <v>Key figures segment Flat Rolled Products</v>
      </c>
    </row>
    <row r="44" spans="1:1" x14ac:dyDescent="0.15">
      <c r="A44" s="1" t="str">
        <f>HYPERLINK("#'Tab42'!A2","Income statement")</f>
        <v>Income statement</v>
      </c>
    </row>
    <row r="45" spans="1:1" x14ac:dyDescent="0.15">
      <c r="A45" s="1" t="str">
        <f>HYPERLINK("#'Tab43'!A2","Balance sheet structure of Aurubis AG")</f>
        <v>Balance sheet structure of Aurubis AG</v>
      </c>
    </row>
    <row r="46" spans="1:1" x14ac:dyDescent="0.15">
      <c r="A46" s="1" t="str">
        <f>HYPERLINK("#'Tab44'!A2","Potential effect on earnings")</f>
        <v>Potential effect on earnings</v>
      </c>
    </row>
    <row r="47" spans="1:1" x14ac:dyDescent="0.15">
      <c r="A47" s="1" t="str">
        <f>HYPERLINK("#'Tab45'!A2","Consolidated Income Statement")</f>
        <v>Consolidated Income Statement</v>
      </c>
    </row>
    <row r="48" spans="1:1" x14ac:dyDescent="0.15">
      <c r="A48" s="1" t="str">
        <f>HYPERLINK("#'Tab46'!A2","Consolidated Statement of Comprehensive Income")</f>
        <v>Consolidated Statement of Comprehensive Income</v>
      </c>
    </row>
    <row r="49" spans="1:1" x14ac:dyDescent="0.15">
      <c r="A49" s="1" t="str">
        <f>HYPERLINK("#'Tab47'!A2","Consolidated Statement of Financial Position Assets (IFRS)")</f>
        <v>Consolidated Statement of Financial Position Assets (IFRS)</v>
      </c>
    </row>
    <row r="50" spans="1:1" x14ac:dyDescent="0.15">
      <c r="A50" s="1" t="str">
        <f>HYPERLINK("#'Tab48'!A2","Consolidated Statement of Financial Position Equity and Liabilities (IFRS)")</f>
        <v>Consolidated Statement of Financial Position Equity and Liabilities (IFRS)</v>
      </c>
    </row>
    <row r="51" spans="1:1" x14ac:dyDescent="0.15">
      <c r="A51" s="1" t="str">
        <f>HYPERLINK("#'Tab49'!A2","Consolidated Cash Flow Statement")</f>
        <v>Consolidated Cash Flow Statement</v>
      </c>
    </row>
    <row r="52" spans="1:1" x14ac:dyDescent="0.15">
      <c r="A52" s="1" t="str">
        <f>HYPERLINK("#'Tab50'!A2","Consolidated Statement of Changes in Equity")</f>
        <v>Consolidated Statement of Changes in Equity</v>
      </c>
    </row>
    <row r="53" spans="1:1" x14ac:dyDescent="0.15">
      <c r="A53" s="1" t="str">
        <f>HYPERLINK("#'Tab51'!A2","Financial calendar")</f>
        <v>Financial calendar</v>
      </c>
    </row>
    <row r="54" spans="1:1" x14ac:dyDescent="0.15">
      <c r="A54" s="1" t="str">
        <f>HYPERLINK("#'Tab52'!A2","5-Year Overview Aurubis Group (IFRS)")</f>
        <v>5-Year Overview Aurubis Group (IFRS)</v>
      </c>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sheetData>
  <pageMargins left="0.75" right="0.75" top="1" bottom="1" header="0.5" footer="0.5"/>
  <pageSetup paperSize="9"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1C151-1E26-014C-B1E7-D18539B68833}">
  <dimension ref="A1:E12"/>
  <sheetViews>
    <sheetView showGridLines="0" zoomScaleNormal="100" workbookViewId="0">
      <selection activeCell="A2" sqref="A2"/>
    </sheetView>
  </sheetViews>
  <sheetFormatPr baseColWidth="10" defaultColWidth="10.6640625" defaultRowHeight="15" customHeight="1" x14ac:dyDescent="0.2"/>
  <cols>
    <col min="1" max="1" width="36.1640625" style="32" customWidth="1"/>
    <col min="2" max="5" width="14" style="10" customWidth="1"/>
    <col min="6" max="16384" width="10.6640625" style="32"/>
  </cols>
  <sheetData>
    <row r="1" spans="1:5" ht="15" customHeight="1" x14ac:dyDescent="0.2">
      <c r="A1" s="102" t="str">
        <f>HYPERLINK("#'Index'!A1","Back to index")</f>
        <v>Back to index</v>
      </c>
    </row>
    <row r="2" spans="1:5" ht="45" customHeight="1" x14ac:dyDescent="0.25">
      <c r="A2" s="9" t="s">
        <v>985</v>
      </c>
    </row>
    <row r="3" spans="1:5" ht="21" customHeight="1" x14ac:dyDescent="0.2">
      <c r="A3" s="12" t="s">
        <v>1152</v>
      </c>
      <c r="B3" s="13"/>
      <c r="C3" s="14"/>
      <c r="D3" s="14"/>
      <c r="E3" s="14"/>
    </row>
    <row r="4" spans="1:5" ht="16" x14ac:dyDescent="0.2">
      <c r="A4" s="51"/>
    </row>
    <row r="5" spans="1:5" ht="16" x14ac:dyDescent="0.2">
      <c r="A5" s="51"/>
    </row>
    <row r="6" spans="1:5" ht="18" thickBot="1" x14ac:dyDescent="0.25">
      <c r="A6" s="51"/>
      <c r="B6" s="95" t="s">
        <v>1046</v>
      </c>
      <c r="C6" s="37" t="s">
        <v>225</v>
      </c>
      <c r="D6" s="37" t="s">
        <v>186</v>
      </c>
      <c r="E6" s="37" t="s">
        <v>141</v>
      </c>
    </row>
    <row r="7" spans="1:5" s="11" customFormat="1" ht="74" customHeight="1" thickBot="1" x14ac:dyDescent="0.25">
      <c r="A7" s="38"/>
      <c r="B7" s="103" t="s">
        <v>1153</v>
      </c>
      <c r="C7" s="76" t="s">
        <v>1154</v>
      </c>
      <c r="D7" s="76" t="s">
        <v>1155</v>
      </c>
      <c r="E7" s="76" t="s">
        <v>1156</v>
      </c>
    </row>
    <row r="8" spans="1:5" s="11" customFormat="1" ht="24" customHeight="1" x14ac:dyDescent="0.2">
      <c r="A8" s="24" t="s">
        <v>1011</v>
      </c>
      <c r="B8" s="96" t="s">
        <v>1157</v>
      </c>
      <c r="C8" s="25" t="s">
        <v>1158</v>
      </c>
      <c r="D8" s="25" t="s">
        <v>1159</v>
      </c>
      <c r="E8" s="25" t="s">
        <v>1160</v>
      </c>
    </row>
    <row r="9" spans="1:5" s="11" customFormat="1" ht="24" customHeight="1" x14ac:dyDescent="0.2">
      <c r="A9" s="24" t="s">
        <v>1017</v>
      </c>
      <c r="B9" s="99" t="s">
        <v>1161</v>
      </c>
      <c r="C9" s="25" t="s">
        <v>1162</v>
      </c>
      <c r="D9" s="25" t="s">
        <v>1160</v>
      </c>
      <c r="E9" s="25" t="s">
        <v>1160</v>
      </c>
    </row>
    <row r="10" spans="1:5" s="11" customFormat="1" ht="25" customHeight="1" x14ac:dyDescent="0.2">
      <c r="A10" s="24" t="s">
        <v>1150</v>
      </c>
      <c r="B10" s="99" t="s">
        <v>1161</v>
      </c>
      <c r="C10" s="25" t="s">
        <v>1163</v>
      </c>
      <c r="D10" s="25" t="s">
        <v>1164</v>
      </c>
      <c r="E10" s="25" t="s">
        <v>1160</v>
      </c>
    </row>
    <row r="11" spans="1:5" s="11" customFormat="1" ht="24" customHeight="1" thickBot="1" x14ac:dyDescent="0.25">
      <c r="A11" s="24" t="s">
        <v>1151</v>
      </c>
      <c r="B11" s="99" t="s">
        <v>1161</v>
      </c>
      <c r="C11" s="25" t="s">
        <v>1165</v>
      </c>
      <c r="D11" s="25" t="s">
        <v>1166</v>
      </c>
      <c r="E11" s="25" t="s">
        <v>1167</v>
      </c>
    </row>
    <row r="12" spans="1:5" ht="80" customHeight="1" x14ac:dyDescent="0.2">
      <c r="A12" s="52" t="s">
        <v>1168</v>
      </c>
      <c r="B12" s="52"/>
      <c r="C12" s="52"/>
      <c r="D12" s="52"/>
      <c r="E12" s="52"/>
    </row>
  </sheetData>
  <mergeCells count="1">
    <mergeCell ref="A12:E12"/>
  </mergeCells>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0BC9F-AC7B-444C-98A6-0F8FB15EF3A1}">
  <dimension ref="A1:G10"/>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7" width="14" style="10" customWidth="1"/>
    <col min="8" max="16384" width="10.6640625" style="32"/>
  </cols>
  <sheetData>
    <row r="1" spans="1:7" ht="15" customHeight="1" x14ac:dyDescent="0.2">
      <c r="A1" s="102" t="str">
        <f>HYPERLINK("#'Index'!A1","Back to index")</f>
        <v>Back to index</v>
      </c>
    </row>
    <row r="2" spans="1:7" ht="45" customHeight="1" x14ac:dyDescent="0.25">
      <c r="A2" s="9" t="s">
        <v>985</v>
      </c>
    </row>
    <row r="3" spans="1:7" ht="21" customHeight="1" x14ac:dyDescent="0.2">
      <c r="A3" s="12" t="s">
        <v>1169</v>
      </c>
      <c r="B3" s="13"/>
      <c r="C3" s="14"/>
      <c r="D3" s="14"/>
      <c r="E3" s="14"/>
      <c r="F3" s="14"/>
      <c r="G3" s="14"/>
    </row>
    <row r="4" spans="1:7" ht="16" x14ac:dyDescent="0.2">
      <c r="A4" s="51"/>
    </row>
    <row r="5" spans="1:7" s="11" customFormat="1" ht="52" thickBot="1" x14ac:dyDescent="0.25">
      <c r="A5" s="38"/>
      <c r="B5" s="95" t="s">
        <v>1170</v>
      </c>
      <c r="C5" s="95" t="s">
        <v>1171</v>
      </c>
      <c r="D5" s="95" t="s">
        <v>1172</v>
      </c>
      <c r="E5" s="95" t="s">
        <v>1173</v>
      </c>
      <c r="F5" s="95" t="s">
        <v>1174</v>
      </c>
      <c r="G5" s="95" t="s">
        <v>1175</v>
      </c>
    </row>
    <row r="6" spans="1:7" s="11" customFormat="1" ht="24" customHeight="1" x14ac:dyDescent="0.2">
      <c r="A6" s="24" t="s">
        <v>1011</v>
      </c>
      <c r="B6" s="96" t="s">
        <v>1160</v>
      </c>
      <c r="C6" s="104" t="s">
        <v>1160</v>
      </c>
      <c r="D6" s="104" t="s">
        <v>1160</v>
      </c>
      <c r="E6" s="104" t="s">
        <v>1160</v>
      </c>
      <c r="F6" s="104" t="s">
        <v>1160</v>
      </c>
      <c r="G6" s="104" t="s">
        <v>1160</v>
      </c>
    </row>
    <row r="7" spans="1:7" s="11" customFormat="1" ht="24" customHeight="1" x14ac:dyDescent="0.2">
      <c r="A7" s="24" t="s">
        <v>1017</v>
      </c>
      <c r="B7" s="99" t="s">
        <v>1160</v>
      </c>
      <c r="C7" s="99" t="s">
        <v>1160</v>
      </c>
      <c r="D7" s="99" t="s">
        <v>1160</v>
      </c>
      <c r="E7" s="99" t="s">
        <v>1160</v>
      </c>
      <c r="F7" s="99" t="s">
        <v>1160</v>
      </c>
      <c r="G7" s="99" t="s">
        <v>1160</v>
      </c>
    </row>
    <row r="8" spans="1:7" s="11" customFormat="1" ht="24" customHeight="1" x14ac:dyDescent="0.2">
      <c r="A8" s="24" t="s">
        <v>1150</v>
      </c>
      <c r="B8" s="99" t="s">
        <v>1160</v>
      </c>
      <c r="C8" s="99" t="s">
        <v>1160</v>
      </c>
      <c r="D8" s="99" t="s">
        <v>1160</v>
      </c>
      <c r="E8" s="99" t="s">
        <v>1160</v>
      </c>
      <c r="F8" s="99" t="s">
        <v>1160</v>
      </c>
      <c r="G8" s="99" t="s">
        <v>1160</v>
      </c>
    </row>
    <row r="9" spans="1:7" s="11" customFormat="1" ht="57" customHeight="1" thickBot="1" x14ac:dyDescent="0.25">
      <c r="A9" s="24" t="s">
        <v>1151</v>
      </c>
      <c r="B9" s="99" t="s">
        <v>1176</v>
      </c>
      <c r="C9" s="99" t="s">
        <v>1177</v>
      </c>
      <c r="D9" s="99" t="s">
        <v>1178</v>
      </c>
      <c r="E9" s="99" t="s">
        <v>1179</v>
      </c>
      <c r="F9" s="99" t="s">
        <v>1180</v>
      </c>
      <c r="G9" s="99" t="s">
        <v>1181</v>
      </c>
    </row>
    <row r="10" spans="1:7" ht="58" customHeight="1" x14ac:dyDescent="0.2">
      <c r="A10" s="52"/>
      <c r="B10" s="52"/>
      <c r="C10" s="52"/>
      <c r="D10" s="52"/>
      <c r="E10" s="52"/>
      <c r="F10" s="52"/>
      <c r="G10" s="52"/>
    </row>
  </sheetData>
  <mergeCells count="1">
    <mergeCell ref="A10:G10"/>
  </mergeCells>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9DF93-233C-6344-BBB7-2E9B3808B372}">
  <dimension ref="A1:G10"/>
  <sheetViews>
    <sheetView showGridLines="0" zoomScaleNormal="100" workbookViewId="0"/>
  </sheetViews>
  <sheetFormatPr baseColWidth="10" defaultColWidth="10.6640625" defaultRowHeight="15" customHeight="1" x14ac:dyDescent="0.2"/>
  <cols>
    <col min="1" max="1" width="45.5" style="32" customWidth="1"/>
    <col min="2" max="7" width="14" style="10" customWidth="1"/>
    <col min="8" max="16384" width="10.6640625" style="32"/>
  </cols>
  <sheetData>
    <row r="1" spans="1:7" ht="15" customHeight="1" x14ac:dyDescent="0.2">
      <c r="A1" s="102" t="str">
        <f>HYPERLINK("#'Index'!A1","Back to index")</f>
        <v>Back to index</v>
      </c>
    </row>
    <row r="2" spans="1:7" ht="45" customHeight="1" x14ac:dyDescent="0.25">
      <c r="A2" s="9" t="s">
        <v>985</v>
      </c>
    </row>
    <row r="3" spans="1:7" ht="21" customHeight="1" x14ac:dyDescent="0.2">
      <c r="A3" s="12" t="s">
        <v>1182</v>
      </c>
      <c r="B3" s="13"/>
      <c r="C3" s="14"/>
      <c r="D3" s="14"/>
      <c r="E3" s="14"/>
      <c r="F3" s="14"/>
      <c r="G3" s="14"/>
    </row>
    <row r="4" spans="1:7" ht="16" x14ac:dyDescent="0.2">
      <c r="A4" s="51"/>
    </row>
    <row r="5" spans="1:7" s="11" customFormat="1" ht="35" thickBot="1" x14ac:dyDescent="0.25">
      <c r="A5" s="38"/>
      <c r="B5" s="95" t="s">
        <v>1170</v>
      </c>
      <c r="C5" s="95" t="s">
        <v>1183</v>
      </c>
      <c r="D5" s="95" t="s">
        <v>1184</v>
      </c>
      <c r="E5" s="95" t="s">
        <v>1185</v>
      </c>
      <c r="F5" s="95" t="s">
        <v>1186</v>
      </c>
      <c r="G5" s="95" t="s">
        <v>1175</v>
      </c>
    </row>
    <row r="6" spans="1:7" s="11" customFormat="1" ht="24" customHeight="1" x14ac:dyDescent="0.2">
      <c r="A6" s="24" t="s">
        <v>1011</v>
      </c>
      <c r="B6" s="96" t="s">
        <v>1160</v>
      </c>
      <c r="C6" s="104" t="s">
        <v>1160</v>
      </c>
      <c r="D6" s="104" t="s">
        <v>1160</v>
      </c>
      <c r="E6" s="104" t="s">
        <v>1160</v>
      </c>
      <c r="F6" s="104" t="s">
        <v>1160</v>
      </c>
      <c r="G6" s="104" t="s">
        <v>1160</v>
      </c>
    </row>
    <row r="7" spans="1:7" s="11" customFormat="1" ht="59" customHeight="1" x14ac:dyDescent="0.2">
      <c r="A7" s="24" t="s">
        <v>1017</v>
      </c>
      <c r="B7" s="99" t="s">
        <v>1187</v>
      </c>
      <c r="C7" s="99" t="s">
        <v>1160</v>
      </c>
      <c r="D7" s="99" t="s">
        <v>1160</v>
      </c>
      <c r="E7" s="99" t="s">
        <v>1160</v>
      </c>
      <c r="F7" s="99" t="s">
        <v>1160</v>
      </c>
      <c r="G7" s="99" t="s">
        <v>1188</v>
      </c>
    </row>
    <row r="8" spans="1:7" s="11" customFormat="1" ht="24" customHeight="1" x14ac:dyDescent="0.2">
      <c r="A8" s="24" t="s">
        <v>1150</v>
      </c>
      <c r="B8" s="99" t="s">
        <v>1160</v>
      </c>
      <c r="C8" s="99" t="s">
        <v>1160</v>
      </c>
      <c r="D8" s="99" t="s">
        <v>1160</v>
      </c>
      <c r="E8" s="99" t="s">
        <v>1160</v>
      </c>
      <c r="F8" s="99" t="s">
        <v>1160</v>
      </c>
      <c r="G8" s="99" t="s">
        <v>1160</v>
      </c>
    </row>
    <row r="9" spans="1:7" s="11" customFormat="1" ht="57" customHeight="1" thickBot="1" x14ac:dyDescent="0.25">
      <c r="A9" s="24" t="s">
        <v>1151</v>
      </c>
      <c r="B9" s="99" t="s">
        <v>1189</v>
      </c>
      <c r="C9" s="99" t="s">
        <v>1190</v>
      </c>
      <c r="D9" s="99" t="s">
        <v>463</v>
      </c>
      <c r="E9" s="99" t="s">
        <v>1191</v>
      </c>
      <c r="F9" s="99" t="s">
        <v>1192</v>
      </c>
      <c r="G9" s="99" t="s">
        <v>1193</v>
      </c>
    </row>
    <row r="10" spans="1:7" ht="58" customHeight="1" x14ac:dyDescent="0.2">
      <c r="A10" s="52"/>
      <c r="B10" s="52"/>
      <c r="C10" s="52"/>
      <c r="D10" s="52"/>
      <c r="E10" s="52"/>
      <c r="F10" s="52"/>
      <c r="G10" s="52"/>
    </row>
  </sheetData>
  <mergeCells count="1">
    <mergeCell ref="A10:G10"/>
  </mergeCells>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D3007-CD55-3C44-BAB1-F015D93FA0E3}">
  <dimension ref="A1:C11"/>
  <sheetViews>
    <sheetView showGridLines="0" zoomScaleNormal="100" workbookViewId="0">
      <selection activeCell="A2" sqref="A2"/>
    </sheetView>
  </sheetViews>
  <sheetFormatPr baseColWidth="10" defaultColWidth="10.6640625" defaultRowHeight="15" customHeight="1" x14ac:dyDescent="0.2"/>
  <cols>
    <col min="1" max="1" width="38.6640625" style="32" customWidth="1"/>
    <col min="2" max="2" width="15" style="32" customWidth="1"/>
    <col min="3" max="3" width="14.83203125" style="10" customWidth="1"/>
    <col min="4" max="16384" width="10.6640625" style="32"/>
  </cols>
  <sheetData>
    <row r="1" spans="1:3" ht="15" customHeight="1" x14ac:dyDescent="0.2">
      <c r="A1" s="102" t="str">
        <f>HYPERLINK("#'Index'!A1","Back to index")</f>
        <v>Back to index</v>
      </c>
      <c r="B1" s="6"/>
    </row>
    <row r="2" spans="1:3" ht="45" customHeight="1" x14ac:dyDescent="0.25">
      <c r="A2" s="9" t="s">
        <v>985</v>
      </c>
      <c r="B2" s="9"/>
    </row>
    <row r="3" spans="1:3" ht="21" customHeight="1" x14ac:dyDescent="0.2">
      <c r="A3" s="12" t="s">
        <v>1194</v>
      </c>
      <c r="B3" s="12"/>
      <c r="C3" s="13"/>
    </row>
    <row r="4" spans="1:3" ht="21" customHeight="1" x14ac:dyDescent="0.2">
      <c r="A4" s="105"/>
      <c r="B4" s="105"/>
    </row>
    <row r="5" spans="1:3" ht="16" x14ac:dyDescent="0.2">
      <c r="A5" s="51"/>
      <c r="B5" s="51"/>
    </row>
    <row r="6" spans="1:3" s="11" customFormat="1" ht="69" thickBot="1" x14ac:dyDescent="0.25">
      <c r="A6" s="38" t="s">
        <v>224</v>
      </c>
      <c r="B6" s="37" t="s">
        <v>1195</v>
      </c>
      <c r="C6" s="95" t="s">
        <v>1196</v>
      </c>
    </row>
    <row r="7" spans="1:3" s="11" customFormat="1" ht="24" customHeight="1" x14ac:dyDescent="0.2">
      <c r="A7" s="24" t="s">
        <v>1011</v>
      </c>
      <c r="B7" s="27" t="s">
        <v>1197</v>
      </c>
      <c r="C7" s="96" t="s">
        <v>1051</v>
      </c>
    </row>
    <row r="8" spans="1:3" s="11" customFormat="1" ht="24" customHeight="1" x14ac:dyDescent="0.2">
      <c r="A8" s="24" t="s">
        <v>1017</v>
      </c>
      <c r="B8" s="25" t="s">
        <v>1198</v>
      </c>
      <c r="C8" s="99" t="s">
        <v>1058</v>
      </c>
    </row>
    <row r="9" spans="1:3" s="11" customFormat="1" ht="24" customHeight="1" x14ac:dyDescent="0.2">
      <c r="A9" s="24" t="s">
        <v>1150</v>
      </c>
      <c r="B9" s="25" t="s">
        <v>1198</v>
      </c>
      <c r="C9" s="99" t="s">
        <v>1064</v>
      </c>
    </row>
    <row r="10" spans="1:3" s="11" customFormat="1" ht="24" customHeight="1" thickBot="1" x14ac:dyDescent="0.25">
      <c r="A10" s="24" t="s">
        <v>1151</v>
      </c>
      <c r="B10" s="25" t="s">
        <v>1198</v>
      </c>
      <c r="C10" s="99" t="s">
        <v>1071</v>
      </c>
    </row>
    <row r="11" spans="1:3" ht="58" customHeight="1" x14ac:dyDescent="0.2">
      <c r="A11" s="52"/>
      <c r="B11" s="52"/>
      <c r="C11" s="52"/>
    </row>
  </sheetData>
  <mergeCells count="1">
    <mergeCell ref="A11:C11"/>
  </mergeCells>
  <pageMargins left="0.75" right="0.75" top="1" bottom="1" header="0.5" footer="0.5"/>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3BE4-1E21-BB47-AF3F-7EA775D252D6}">
  <dimension ref="A1:F32"/>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4" width="14" style="10" customWidth="1"/>
    <col min="5" max="6" width="14" style="32" customWidth="1"/>
    <col min="7" max="16384" width="10.6640625" style="32"/>
  </cols>
  <sheetData>
    <row r="1" spans="1:6" ht="15" customHeight="1" x14ac:dyDescent="0.2">
      <c r="A1" s="102" t="str">
        <f>HYPERLINK("#'Index'!A1","Back to index")</f>
        <v>Back to index</v>
      </c>
    </row>
    <row r="2" spans="1:6" ht="45" customHeight="1" x14ac:dyDescent="0.25">
      <c r="A2" s="9" t="s">
        <v>985</v>
      </c>
    </row>
    <row r="3" spans="1:6" ht="21" customHeight="1" x14ac:dyDescent="0.2">
      <c r="A3" s="12" t="s">
        <v>1199</v>
      </c>
      <c r="B3" s="13"/>
      <c r="C3" s="13"/>
      <c r="D3" s="14"/>
    </row>
    <row r="4" spans="1:6" ht="16" x14ac:dyDescent="0.2">
      <c r="A4" s="15"/>
      <c r="B4" s="13"/>
      <c r="C4" s="13"/>
      <c r="D4" s="16"/>
    </row>
    <row r="5" spans="1:6" ht="75" customHeight="1" thickBot="1" x14ac:dyDescent="0.25">
      <c r="A5" s="106" t="s">
        <v>34</v>
      </c>
      <c r="B5" s="18"/>
      <c r="C5" s="18" t="s">
        <v>339</v>
      </c>
      <c r="D5" s="18" t="s">
        <v>406</v>
      </c>
      <c r="E5" s="18" t="s">
        <v>405</v>
      </c>
      <c r="F5" s="107" t="s">
        <v>338</v>
      </c>
    </row>
    <row r="6" spans="1:6" ht="15" customHeight="1" x14ac:dyDescent="0.2">
      <c r="A6" s="19"/>
      <c r="B6" s="20"/>
      <c r="C6" s="20"/>
      <c r="D6" s="108"/>
      <c r="E6" s="20"/>
      <c r="F6" s="20"/>
    </row>
    <row r="7" spans="1:6" ht="15" customHeight="1" x14ac:dyDescent="0.2">
      <c r="A7" s="109" t="s">
        <v>45</v>
      </c>
      <c r="B7" s="27" t="s">
        <v>225</v>
      </c>
      <c r="C7" s="27" t="s">
        <v>409</v>
      </c>
      <c r="D7" s="27" t="s">
        <v>410</v>
      </c>
      <c r="E7" s="27" t="s">
        <v>412</v>
      </c>
      <c r="F7" s="79" t="s">
        <v>413</v>
      </c>
    </row>
    <row r="8" spans="1:6" ht="15" customHeight="1" x14ac:dyDescent="0.2">
      <c r="A8" s="110"/>
      <c r="B8" s="99" t="s">
        <v>1046</v>
      </c>
      <c r="C8" s="99" t="s">
        <v>409</v>
      </c>
      <c r="D8" s="99" t="s">
        <v>410</v>
      </c>
      <c r="E8" s="99" t="s">
        <v>412</v>
      </c>
      <c r="F8" s="111" t="s">
        <v>413</v>
      </c>
    </row>
    <row r="9" spans="1:6" ht="15" customHeight="1" x14ac:dyDescent="0.2">
      <c r="A9" s="112" t="s">
        <v>196</v>
      </c>
      <c r="B9" s="27" t="s">
        <v>225</v>
      </c>
      <c r="C9" s="25" t="s">
        <v>414</v>
      </c>
      <c r="D9" s="25" t="s">
        <v>415</v>
      </c>
      <c r="E9" s="25" t="s">
        <v>412</v>
      </c>
      <c r="F9" s="85" t="s">
        <v>416</v>
      </c>
    </row>
    <row r="10" spans="1:6" ht="15" customHeight="1" x14ac:dyDescent="0.2">
      <c r="A10" s="110"/>
      <c r="B10" s="99" t="s">
        <v>1046</v>
      </c>
      <c r="C10" s="99" t="s">
        <v>414</v>
      </c>
      <c r="D10" s="99" t="s">
        <v>415</v>
      </c>
      <c r="E10" s="99" t="s">
        <v>1200</v>
      </c>
      <c r="F10" s="111" t="s">
        <v>1201</v>
      </c>
    </row>
    <row r="11" spans="1:6" ht="15" customHeight="1" x14ac:dyDescent="0.2">
      <c r="A11" s="112" t="s">
        <v>182</v>
      </c>
      <c r="B11" s="27" t="s">
        <v>225</v>
      </c>
      <c r="C11" s="25" t="s">
        <v>414</v>
      </c>
      <c r="D11" s="25" t="s">
        <v>417</v>
      </c>
      <c r="E11" s="25" t="s">
        <v>412</v>
      </c>
      <c r="F11" s="85" t="s">
        <v>418</v>
      </c>
    </row>
    <row r="12" spans="1:6" ht="15" customHeight="1" x14ac:dyDescent="0.2">
      <c r="A12" s="110"/>
      <c r="B12" s="99" t="s">
        <v>1046</v>
      </c>
      <c r="C12" s="99" t="s">
        <v>414</v>
      </c>
      <c r="D12" s="99" t="s">
        <v>417</v>
      </c>
      <c r="E12" s="99" t="s">
        <v>1200</v>
      </c>
      <c r="F12" s="111" t="s">
        <v>1202</v>
      </c>
    </row>
    <row r="13" spans="1:6" ht="15" customHeight="1" x14ac:dyDescent="0.2">
      <c r="A13" s="112" t="s">
        <v>197</v>
      </c>
      <c r="B13" s="27" t="s">
        <v>225</v>
      </c>
      <c r="C13" s="25" t="s">
        <v>414</v>
      </c>
      <c r="D13" s="25" t="s">
        <v>415</v>
      </c>
      <c r="E13" s="25" t="s">
        <v>411</v>
      </c>
      <c r="F13" s="85" t="s">
        <v>419</v>
      </c>
    </row>
    <row r="14" spans="1:6" ht="15" customHeight="1" x14ac:dyDescent="0.2">
      <c r="A14" s="110"/>
      <c r="B14" s="99" t="s">
        <v>1046</v>
      </c>
      <c r="C14" s="99" t="s">
        <v>414</v>
      </c>
      <c r="D14" s="99" t="s">
        <v>415</v>
      </c>
      <c r="E14" s="99" t="s">
        <v>411</v>
      </c>
      <c r="F14" s="111" t="s">
        <v>419</v>
      </c>
    </row>
    <row r="15" spans="1:6" ht="15" customHeight="1" x14ac:dyDescent="0.2">
      <c r="A15" s="112" t="s">
        <v>178</v>
      </c>
      <c r="B15" s="27" t="s">
        <v>225</v>
      </c>
      <c r="C15" s="25" t="s">
        <v>414</v>
      </c>
      <c r="D15" s="25" t="s">
        <v>420</v>
      </c>
      <c r="E15" s="25" t="s">
        <v>423</v>
      </c>
      <c r="F15" s="85" t="s">
        <v>424</v>
      </c>
    </row>
    <row r="16" spans="1:6" ht="15" customHeight="1" x14ac:dyDescent="0.2">
      <c r="A16" s="110"/>
      <c r="B16" s="99" t="s">
        <v>1046</v>
      </c>
      <c r="C16" s="99" t="s">
        <v>414</v>
      </c>
      <c r="D16" s="99" t="s">
        <v>420</v>
      </c>
      <c r="E16" s="99" t="s">
        <v>421</v>
      </c>
      <c r="F16" s="111" t="s">
        <v>422</v>
      </c>
    </row>
    <row r="17" spans="1:6" ht="15" customHeight="1" x14ac:dyDescent="0.2">
      <c r="A17" s="112" t="s">
        <v>183</v>
      </c>
      <c r="B17" s="27" t="s">
        <v>225</v>
      </c>
      <c r="C17" s="25" t="s">
        <v>414</v>
      </c>
      <c r="D17" s="25" t="s">
        <v>417</v>
      </c>
      <c r="E17" s="25" t="s">
        <v>411</v>
      </c>
      <c r="F17" s="85" t="s">
        <v>425</v>
      </c>
    </row>
    <row r="18" spans="1:6" ht="15" customHeight="1" x14ac:dyDescent="0.2">
      <c r="A18" s="110"/>
      <c r="B18" s="99" t="s">
        <v>1046</v>
      </c>
      <c r="C18" s="99" t="s">
        <v>414</v>
      </c>
      <c r="D18" s="99" t="s">
        <v>417</v>
      </c>
      <c r="E18" s="99" t="s">
        <v>1203</v>
      </c>
      <c r="F18" s="111" t="s">
        <v>1204</v>
      </c>
    </row>
    <row r="19" spans="1:6" ht="15" customHeight="1" x14ac:dyDescent="0.2">
      <c r="A19" s="112" t="s">
        <v>35</v>
      </c>
      <c r="B19" s="27" t="s">
        <v>225</v>
      </c>
      <c r="C19" s="25" t="s">
        <v>414</v>
      </c>
      <c r="D19" s="25" t="s">
        <v>420</v>
      </c>
      <c r="E19" s="25" t="s">
        <v>426</v>
      </c>
      <c r="F19" s="85" t="s">
        <v>427</v>
      </c>
    </row>
    <row r="20" spans="1:6" ht="15" customHeight="1" x14ac:dyDescent="0.2">
      <c r="A20" s="110"/>
      <c r="B20" s="99" t="s">
        <v>1046</v>
      </c>
      <c r="C20" s="99" t="s">
        <v>414</v>
      </c>
      <c r="D20" s="99" t="s">
        <v>420</v>
      </c>
      <c r="E20" s="99" t="s">
        <v>426</v>
      </c>
      <c r="F20" s="111" t="s">
        <v>427</v>
      </c>
    </row>
    <row r="21" spans="1:6" ht="15" customHeight="1" x14ac:dyDescent="0.2">
      <c r="A21" s="112" t="s">
        <v>198</v>
      </c>
      <c r="B21" s="27" t="s">
        <v>225</v>
      </c>
      <c r="C21" s="25" t="s">
        <v>414</v>
      </c>
      <c r="D21" s="25" t="s">
        <v>428</v>
      </c>
      <c r="E21" s="25" t="s">
        <v>421</v>
      </c>
      <c r="F21" s="85" t="s">
        <v>429</v>
      </c>
    </row>
    <row r="22" spans="1:6" ht="15" customHeight="1" x14ac:dyDescent="0.2">
      <c r="A22" s="110"/>
      <c r="B22" s="99" t="s">
        <v>1046</v>
      </c>
      <c r="C22" s="99" t="s">
        <v>414</v>
      </c>
      <c r="D22" s="99" t="s">
        <v>428</v>
      </c>
      <c r="E22" s="99" t="s">
        <v>1205</v>
      </c>
      <c r="F22" s="111" t="s">
        <v>1206</v>
      </c>
    </row>
    <row r="23" spans="1:6" ht="15" customHeight="1" x14ac:dyDescent="0.2">
      <c r="A23" s="112" t="s">
        <v>179</v>
      </c>
      <c r="B23" s="27" t="s">
        <v>225</v>
      </c>
      <c r="C23" s="25" t="s">
        <v>414</v>
      </c>
      <c r="D23" s="25" t="s">
        <v>415</v>
      </c>
      <c r="E23" s="25" t="s">
        <v>411</v>
      </c>
      <c r="F23" s="85" t="s">
        <v>419</v>
      </c>
    </row>
    <row r="24" spans="1:6" ht="15" customHeight="1" x14ac:dyDescent="0.2">
      <c r="A24" s="110"/>
      <c r="B24" s="99" t="s">
        <v>1046</v>
      </c>
      <c r="C24" s="99" t="s">
        <v>414</v>
      </c>
      <c r="D24" s="99" t="s">
        <v>415</v>
      </c>
      <c r="E24" s="99" t="s">
        <v>1203</v>
      </c>
      <c r="F24" s="111" t="s">
        <v>1207</v>
      </c>
    </row>
    <row r="25" spans="1:6" ht="15" customHeight="1" x14ac:dyDescent="0.2">
      <c r="A25" s="112" t="s">
        <v>36</v>
      </c>
      <c r="B25" s="27" t="s">
        <v>225</v>
      </c>
      <c r="C25" s="25" t="s">
        <v>414</v>
      </c>
      <c r="D25" s="25" t="s">
        <v>415</v>
      </c>
      <c r="E25" s="25" t="s">
        <v>411</v>
      </c>
      <c r="F25" s="85" t="s">
        <v>419</v>
      </c>
    </row>
    <row r="26" spans="1:6" ht="15" customHeight="1" x14ac:dyDescent="0.2">
      <c r="A26" s="110"/>
      <c r="B26" s="99" t="s">
        <v>1046</v>
      </c>
      <c r="C26" s="99" t="s">
        <v>414</v>
      </c>
      <c r="D26" s="99" t="s">
        <v>415</v>
      </c>
      <c r="E26" s="99" t="s">
        <v>1203</v>
      </c>
      <c r="F26" s="111" t="s">
        <v>1207</v>
      </c>
    </row>
    <row r="27" spans="1:6" ht="15" customHeight="1" x14ac:dyDescent="0.2">
      <c r="A27" s="112" t="s">
        <v>180</v>
      </c>
      <c r="B27" s="27" t="s">
        <v>225</v>
      </c>
      <c r="C27" s="25" t="s">
        <v>430</v>
      </c>
      <c r="D27" s="25" t="s">
        <v>420</v>
      </c>
      <c r="E27" s="25" t="s">
        <v>426</v>
      </c>
      <c r="F27" s="85" t="s">
        <v>431</v>
      </c>
    </row>
    <row r="28" spans="1:6" ht="15" customHeight="1" x14ac:dyDescent="0.2">
      <c r="A28" s="110"/>
      <c r="B28" s="99" t="s">
        <v>1046</v>
      </c>
      <c r="C28" s="99" t="s">
        <v>430</v>
      </c>
      <c r="D28" s="99" t="s">
        <v>420</v>
      </c>
      <c r="E28" s="99" t="s">
        <v>423</v>
      </c>
      <c r="F28" s="111" t="s">
        <v>1208</v>
      </c>
    </row>
    <row r="29" spans="1:6" ht="15" customHeight="1" x14ac:dyDescent="0.2">
      <c r="A29" s="112" t="s">
        <v>181</v>
      </c>
      <c r="B29" s="27" t="s">
        <v>225</v>
      </c>
      <c r="C29" s="25" t="s">
        <v>414</v>
      </c>
      <c r="D29" s="25" t="s">
        <v>415</v>
      </c>
      <c r="E29" s="25" t="s">
        <v>411</v>
      </c>
      <c r="F29" s="85" t="s">
        <v>419</v>
      </c>
    </row>
    <row r="30" spans="1:6" ht="15" customHeight="1" x14ac:dyDescent="0.2">
      <c r="A30" s="110"/>
      <c r="B30" s="99" t="s">
        <v>1046</v>
      </c>
      <c r="C30" s="99" t="s">
        <v>414</v>
      </c>
      <c r="D30" s="99" t="s">
        <v>415</v>
      </c>
      <c r="E30" s="99" t="s">
        <v>1203</v>
      </c>
      <c r="F30" s="111" t="s">
        <v>1207</v>
      </c>
    </row>
    <row r="31" spans="1:6" ht="15" customHeight="1" x14ac:dyDescent="0.2">
      <c r="A31" s="113" t="s">
        <v>338</v>
      </c>
      <c r="B31" s="85" t="s">
        <v>225</v>
      </c>
      <c r="C31" s="85" t="s">
        <v>407</v>
      </c>
      <c r="D31" s="85" t="s">
        <v>432</v>
      </c>
      <c r="E31" s="85" t="s">
        <v>433</v>
      </c>
      <c r="F31" s="85" t="s">
        <v>408</v>
      </c>
    </row>
    <row r="32" spans="1:6" ht="15" customHeight="1" thickBot="1" x14ac:dyDescent="0.25">
      <c r="A32" s="93"/>
      <c r="B32" s="114" t="s">
        <v>1046</v>
      </c>
      <c r="C32" s="114" t="s">
        <v>407</v>
      </c>
      <c r="D32" s="114" t="s">
        <v>432</v>
      </c>
      <c r="E32" s="114" t="s">
        <v>429</v>
      </c>
      <c r="F32" s="114" t="s">
        <v>1209</v>
      </c>
    </row>
  </sheetData>
  <mergeCells count="13">
    <mergeCell ref="A31:A32"/>
    <mergeCell ref="A19:A20"/>
    <mergeCell ref="A21:A22"/>
    <mergeCell ref="A23:A24"/>
    <mergeCell ref="A25:A26"/>
    <mergeCell ref="A27:A28"/>
    <mergeCell ref="A29:A30"/>
    <mergeCell ref="A7:A8"/>
    <mergeCell ref="A9:A10"/>
    <mergeCell ref="A11:A12"/>
    <mergeCell ref="A13:A14"/>
    <mergeCell ref="A15:A16"/>
    <mergeCell ref="A17:A18"/>
  </mergeCells>
  <pageMargins left="0.75" right="0.75" top="1" bottom="1" header="0.5" footer="0.5"/>
  <pageSetup paperSize="9" orientation="portrait"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F735C-EBA8-0143-8629-373036205C6B}">
  <dimension ref="A1:D19"/>
  <sheetViews>
    <sheetView showGridLines="0" zoomScaleNormal="100" workbookViewId="0">
      <selection activeCell="A2" sqref="A2"/>
    </sheetView>
  </sheetViews>
  <sheetFormatPr baseColWidth="10" defaultColWidth="10.6640625" defaultRowHeight="15" customHeight="1" x14ac:dyDescent="0.2"/>
  <cols>
    <col min="1" max="1" width="21.6640625" style="32" customWidth="1"/>
    <col min="2" max="2" width="24.1640625" style="32" customWidth="1"/>
    <col min="3" max="3" width="12" style="10" customWidth="1"/>
    <col min="4" max="4" width="11.1640625" style="10" customWidth="1"/>
    <col min="5" max="16384" width="10.6640625" style="32"/>
  </cols>
  <sheetData>
    <row r="1" spans="1:4" ht="15" customHeight="1" x14ac:dyDescent="0.2">
      <c r="A1" s="102" t="str">
        <f>HYPERLINK("#'Index'!A1","Back to index")</f>
        <v>Back to index</v>
      </c>
      <c r="B1" s="6"/>
      <c r="C1" s="7"/>
    </row>
    <row r="2" spans="1:4" ht="45" customHeight="1" x14ac:dyDescent="0.25">
      <c r="A2" s="9" t="s">
        <v>985</v>
      </c>
      <c r="B2" s="9"/>
      <c r="C2" s="115"/>
    </row>
    <row r="3" spans="1:4" ht="21" customHeight="1" x14ac:dyDescent="0.2">
      <c r="A3" s="12" t="s">
        <v>442</v>
      </c>
      <c r="B3" s="12"/>
      <c r="C3" s="116"/>
      <c r="D3" s="13"/>
    </row>
    <row r="4" spans="1:4" ht="16" x14ac:dyDescent="0.2">
      <c r="A4" s="51"/>
      <c r="B4" s="51"/>
      <c r="C4" s="117"/>
    </row>
    <row r="5" spans="1:4" s="11" customFormat="1" ht="86" thickBot="1" x14ac:dyDescent="0.25">
      <c r="A5" s="38"/>
      <c r="B5" s="38" t="s">
        <v>1210</v>
      </c>
      <c r="C5" s="37" t="s">
        <v>1211</v>
      </c>
      <c r="D5" s="37" t="s">
        <v>453</v>
      </c>
    </row>
    <row r="6" spans="1:4" s="11" customFormat="1" ht="16" x14ac:dyDescent="0.2">
      <c r="A6" s="19"/>
      <c r="B6" s="19"/>
      <c r="C6" s="20"/>
      <c r="D6" s="118"/>
    </row>
    <row r="7" spans="1:4" s="11" customFormat="1" ht="35" customHeight="1" x14ac:dyDescent="0.2">
      <c r="A7" s="46" t="s">
        <v>1212</v>
      </c>
      <c r="B7" s="11" t="s">
        <v>447</v>
      </c>
      <c r="C7" s="119" t="s">
        <v>68</v>
      </c>
      <c r="D7" s="119" t="s">
        <v>68</v>
      </c>
    </row>
    <row r="8" spans="1:4" s="11" customFormat="1" ht="31" customHeight="1" x14ac:dyDescent="0.2">
      <c r="A8" s="46"/>
      <c r="B8" s="24" t="s">
        <v>448</v>
      </c>
      <c r="C8" s="120" t="s">
        <v>68</v>
      </c>
      <c r="D8" s="120" t="s">
        <v>68</v>
      </c>
    </row>
    <row r="9" spans="1:4" s="11" customFormat="1" ht="31" customHeight="1" x14ac:dyDescent="0.2">
      <c r="A9" s="47"/>
      <c r="B9" s="24" t="s">
        <v>449</v>
      </c>
      <c r="C9" s="120" t="s">
        <v>68</v>
      </c>
      <c r="D9" s="120" t="s">
        <v>68</v>
      </c>
    </row>
    <row r="10" spans="1:4" s="11" customFormat="1" ht="36" customHeight="1" x14ac:dyDescent="0.2">
      <c r="A10" s="45" t="s">
        <v>444</v>
      </c>
      <c r="B10" s="24" t="s">
        <v>450</v>
      </c>
      <c r="C10" s="120" t="s">
        <v>68</v>
      </c>
      <c r="D10" s="120" t="s">
        <v>68</v>
      </c>
    </row>
    <row r="11" spans="1:4" s="11" customFormat="1" ht="31" customHeight="1" x14ac:dyDescent="0.2">
      <c r="A11" s="46"/>
      <c r="B11" s="24" t="s">
        <v>1213</v>
      </c>
      <c r="C11" s="120" t="s">
        <v>68</v>
      </c>
      <c r="D11" s="120" t="s">
        <v>68</v>
      </c>
    </row>
    <row r="12" spans="1:4" s="11" customFormat="1" ht="29" customHeight="1" x14ac:dyDescent="0.2">
      <c r="A12" s="47"/>
      <c r="B12" s="24" t="s">
        <v>451</v>
      </c>
      <c r="C12" s="120" t="s">
        <v>68</v>
      </c>
      <c r="D12" s="120" t="s">
        <v>68</v>
      </c>
    </row>
    <row r="13" spans="1:4" s="11" customFormat="1" ht="44" customHeight="1" x14ac:dyDescent="0.2">
      <c r="A13" s="45" t="s">
        <v>445</v>
      </c>
      <c r="B13" s="24" t="s">
        <v>1214</v>
      </c>
      <c r="C13" s="120" t="s">
        <v>68</v>
      </c>
      <c r="D13" s="120" t="s">
        <v>68</v>
      </c>
    </row>
    <row r="14" spans="1:4" s="11" customFormat="1" ht="41" customHeight="1" x14ac:dyDescent="0.2">
      <c r="A14" s="46"/>
      <c r="B14" s="24" t="s">
        <v>1215</v>
      </c>
      <c r="C14" s="120" t="s">
        <v>68</v>
      </c>
      <c r="D14" s="120" t="s">
        <v>68</v>
      </c>
    </row>
    <row r="15" spans="1:4" s="11" customFormat="1" ht="26" customHeight="1" x14ac:dyDescent="0.2">
      <c r="A15" s="47"/>
      <c r="B15" s="24" t="s">
        <v>452</v>
      </c>
      <c r="C15" s="120"/>
      <c r="D15" s="120" t="s">
        <v>68</v>
      </c>
    </row>
    <row r="16" spans="1:4" s="11" customFormat="1" ht="42" customHeight="1" x14ac:dyDescent="0.2">
      <c r="A16" s="45" t="s">
        <v>446</v>
      </c>
      <c r="B16" s="24" t="s">
        <v>1216</v>
      </c>
      <c r="C16" s="120" t="s">
        <v>68</v>
      </c>
      <c r="D16" s="120" t="s">
        <v>68</v>
      </c>
    </row>
    <row r="17" spans="1:4" s="11" customFormat="1" ht="44" customHeight="1" x14ac:dyDescent="0.2">
      <c r="A17" s="47"/>
      <c r="B17" s="24" t="s">
        <v>976</v>
      </c>
      <c r="C17" s="120" t="s">
        <v>68</v>
      </c>
      <c r="D17" s="120" t="s">
        <v>68</v>
      </c>
    </row>
    <row r="18" spans="1:4" s="11" customFormat="1" ht="35" customHeight="1" thickBot="1" x14ac:dyDescent="0.25">
      <c r="A18" s="121" t="s">
        <v>1217</v>
      </c>
      <c r="B18" s="122" t="s">
        <v>1218</v>
      </c>
      <c r="C18" s="123" t="s">
        <v>68</v>
      </c>
      <c r="D18" s="123" t="s">
        <v>68</v>
      </c>
    </row>
    <row r="19" spans="1:4" ht="29" customHeight="1" x14ac:dyDescent="0.2">
      <c r="A19" s="124" t="s">
        <v>1219</v>
      </c>
      <c r="B19" s="124"/>
      <c r="C19" s="124"/>
      <c r="D19" s="124"/>
    </row>
  </sheetData>
  <mergeCells count="5">
    <mergeCell ref="A7:A9"/>
    <mergeCell ref="A10:A12"/>
    <mergeCell ref="A13:A15"/>
    <mergeCell ref="A16:A17"/>
    <mergeCell ref="A19:D19"/>
  </mergeCells>
  <pageMargins left="0.75" right="0.75" top="1" bottom="1" header="0.5" footer="0.5"/>
  <pageSetup paperSize="9" orientation="portrait"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8AAC-EBCA-A24B-9E77-72DA1C5B828C}">
  <dimension ref="A1:J11"/>
  <sheetViews>
    <sheetView showGridLines="0" zoomScaleNormal="130" workbookViewId="0">
      <selection activeCell="A2" sqref="A2"/>
    </sheetView>
  </sheetViews>
  <sheetFormatPr baseColWidth="10" defaultColWidth="10.6640625" defaultRowHeight="15" customHeight="1" x14ac:dyDescent="0.2"/>
  <cols>
    <col min="1" max="1" width="45.5" style="32" customWidth="1"/>
    <col min="2" max="4" width="14" style="10" customWidth="1"/>
    <col min="5" max="10" width="14" style="32" customWidth="1"/>
    <col min="11" max="16384" width="10.6640625" style="32"/>
  </cols>
  <sheetData>
    <row r="1" spans="1:10" ht="15" customHeight="1" x14ac:dyDescent="0.2">
      <c r="A1" s="102" t="str">
        <f>HYPERLINK("#'Index'!A1","Back to index")</f>
        <v>Back to index</v>
      </c>
    </row>
    <row r="2" spans="1:10" ht="45" customHeight="1" x14ac:dyDescent="0.25">
      <c r="A2" s="9" t="s">
        <v>985</v>
      </c>
      <c r="E2" s="10"/>
      <c r="F2" s="10"/>
    </row>
    <row r="3" spans="1:10" ht="21" customHeight="1" x14ac:dyDescent="0.2">
      <c r="A3" s="12" t="s">
        <v>454</v>
      </c>
      <c r="B3" s="13"/>
      <c r="C3" s="14"/>
      <c r="D3" s="14"/>
      <c r="E3" s="14"/>
      <c r="F3" s="10"/>
    </row>
    <row r="4" spans="1:10" ht="21" customHeight="1" x14ac:dyDescent="0.2">
      <c r="A4" s="105"/>
      <c r="E4" s="10"/>
      <c r="F4" s="10"/>
    </row>
    <row r="5" spans="1:10" s="11" customFormat="1" ht="17" customHeight="1" thickBot="1" x14ac:dyDescent="0.25">
      <c r="A5" s="38"/>
      <c r="B5" s="55" t="s">
        <v>455</v>
      </c>
      <c r="C5" s="55"/>
      <c r="D5" s="55"/>
      <c r="E5" s="74" t="s">
        <v>456</v>
      </c>
      <c r="F5" s="74"/>
      <c r="G5" s="74"/>
      <c r="H5" s="55" t="s">
        <v>457</v>
      </c>
      <c r="I5" s="55"/>
      <c r="J5" s="55"/>
    </row>
    <row r="6" spans="1:10" s="11" customFormat="1" ht="40" customHeight="1" thickBot="1" x14ac:dyDescent="0.25">
      <c r="A6" s="38"/>
      <c r="B6" s="95" t="s">
        <v>1046</v>
      </c>
      <c r="C6" s="37" t="s">
        <v>225</v>
      </c>
      <c r="D6" s="37" t="s">
        <v>186</v>
      </c>
      <c r="E6" s="95" t="s">
        <v>1046</v>
      </c>
      <c r="F6" s="37" t="s">
        <v>225</v>
      </c>
      <c r="G6" s="37" t="s">
        <v>186</v>
      </c>
      <c r="H6" s="95" t="s">
        <v>1046</v>
      </c>
      <c r="I6" s="37" t="s">
        <v>225</v>
      </c>
      <c r="J6" s="37" t="s">
        <v>186</v>
      </c>
    </row>
    <row r="7" spans="1:10" s="11" customFormat="1" ht="24" customHeight="1" x14ac:dyDescent="0.2">
      <c r="A7" s="8" t="s">
        <v>1220</v>
      </c>
      <c r="B7" s="96" t="s">
        <v>1221</v>
      </c>
      <c r="C7" s="125" t="s">
        <v>460</v>
      </c>
      <c r="D7" s="125" t="s">
        <v>461</v>
      </c>
      <c r="E7" s="96" t="s">
        <v>462</v>
      </c>
      <c r="F7" s="125" t="s">
        <v>462</v>
      </c>
      <c r="G7" s="125" t="s">
        <v>463</v>
      </c>
      <c r="H7" s="96" t="s">
        <v>464</v>
      </c>
      <c r="I7" s="125" t="s">
        <v>464</v>
      </c>
      <c r="J7" s="125" t="s">
        <v>465</v>
      </c>
    </row>
    <row r="8" spans="1:10" s="11" customFormat="1" ht="24" customHeight="1" x14ac:dyDescent="0.2">
      <c r="A8" s="126" t="s">
        <v>458</v>
      </c>
      <c r="B8" s="99" t="s">
        <v>1222</v>
      </c>
      <c r="C8" s="25" t="s">
        <v>466</v>
      </c>
      <c r="D8" s="25" t="s">
        <v>467</v>
      </c>
      <c r="E8" s="99" t="s">
        <v>469</v>
      </c>
      <c r="F8" s="25" t="s">
        <v>468</v>
      </c>
      <c r="G8" s="25" t="s">
        <v>469</v>
      </c>
      <c r="H8" s="99" t="s">
        <v>471</v>
      </c>
      <c r="I8" s="25" t="s">
        <v>470</v>
      </c>
      <c r="J8" s="25" t="s">
        <v>471</v>
      </c>
    </row>
    <row r="9" spans="1:10" s="11" customFormat="1" ht="24" customHeight="1" x14ac:dyDescent="0.2">
      <c r="A9" s="126" t="s">
        <v>500</v>
      </c>
      <c r="B9" s="99" t="s">
        <v>1223</v>
      </c>
      <c r="C9" s="25" t="s">
        <v>472</v>
      </c>
      <c r="D9" s="25" t="s">
        <v>473</v>
      </c>
      <c r="E9" s="99" t="s">
        <v>475</v>
      </c>
      <c r="F9" s="25" t="s">
        <v>474</v>
      </c>
      <c r="G9" s="25" t="s">
        <v>475</v>
      </c>
      <c r="H9" s="99" t="s">
        <v>477</v>
      </c>
      <c r="I9" s="25" t="s">
        <v>476</v>
      </c>
      <c r="J9" s="25" t="s">
        <v>477</v>
      </c>
    </row>
    <row r="10" spans="1:10" ht="23" customHeight="1" thickBot="1" x14ac:dyDescent="0.25">
      <c r="A10" s="127" t="s">
        <v>459</v>
      </c>
      <c r="B10" s="128" t="s">
        <v>1224</v>
      </c>
      <c r="C10" s="129" t="s">
        <v>226</v>
      </c>
      <c r="D10" s="129" t="s">
        <v>185</v>
      </c>
      <c r="E10" s="128" t="s">
        <v>1225</v>
      </c>
      <c r="F10" s="129" t="s">
        <v>463</v>
      </c>
      <c r="G10" s="129" t="s">
        <v>462</v>
      </c>
      <c r="H10" s="128" t="s">
        <v>1226</v>
      </c>
      <c r="I10" s="129" t="s">
        <v>465</v>
      </c>
      <c r="J10" s="129" t="s">
        <v>464</v>
      </c>
    </row>
    <row r="11" spans="1:10" ht="32" customHeight="1" x14ac:dyDescent="0.2">
      <c r="A11" s="78"/>
      <c r="B11" s="78"/>
      <c r="C11" s="78"/>
      <c r="D11" s="78"/>
      <c r="E11" s="78"/>
      <c r="F11" s="78"/>
      <c r="G11" s="78"/>
    </row>
  </sheetData>
  <mergeCells count="4">
    <mergeCell ref="B5:D5"/>
    <mergeCell ref="E5:G5"/>
    <mergeCell ref="H5:J5"/>
    <mergeCell ref="A11:G11"/>
  </mergeCells>
  <pageMargins left="0.75" right="0.75" top="1" bottom="1" header="0.5" footer="0.5"/>
  <pageSetup paperSize="9"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E54F0-339E-4644-8018-C9592191A360}">
  <dimension ref="A1:D8"/>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2" width="14" style="10" customWidth="1"/>
    <col min="3" max="4" width="14" style="32" customWidth="1"/>
    <col min="5" max="16384" width="10.6640625" style="32"/>
  </cols>
  <sheetData>
    <row r="1" spans="1:4" ht="15" customHeight="1" x14ac:dyDescent="0.2">
      <c r="A1" s="102" t="str">
        <f>HYPERLINK("#'Index'!A1","Back to index")</f>
        <v>Back to index</v>
      </c>
    </row>
    <row r="2" spans="1:4" ht="45" customHeight="1" x14ac:dyDescent="0.25">
      <c r="A2" s="9" t="s">
        <v>985</v>
      </c>
    </row>
    <row r="3" spans="1:4" ht="21" customHeight="1" x14ac:dyDescent="0.2">
      <c r="A3" s="12" t="s">
        <v>1227</v>
      </c>
      <c r="B3" s="13"/>
    </row>
    <row r="4" spans="1:4" ht="30" customHeight="1" x14ac:dyDescent="0.2">
      <c r="A4" s="51"/>
      <c r="C4" s="10"/>
    </row>
    <row r="5" spans="1:4" s="11" customFormat="1" ht="18" thickBot="1" x14ac:dyDescent="0.25">
      <c r="A5" s="38"/>
      <c r="B5" s="95" t="s">
        <v>1046</v>
      </c>
      <c r="C5" s="37" t="s">
        <v>225</v>
      </c>
      <c r="D5" s="37" t="s">
        <v>186</v>
      </c>
    </row>
    <row r="6" spans="1:4" s="11" customFormat="1" ht="22" customHeight="1" x14ac:dyDescent="0.2">
      <c r="A6" s="8" t="s">
        <v>1228</v>
      </c>
      <c r="B6" s="96" t="s">
        <v>1229</v>
      </c>
      <c r="C6" s="125" t="s">
        <v>479</v>
      </c>
      <c r="D6" s="125" t="s">
        <v>480</v>
      </c>
    </row>
    <row r="7" spans="1:4" s="11" customFormat="1" ht="39" customHeight="1" thickBot="1" x14ac:dyDescent="0.25">
      <c r="A7" s="130" t="s">
        <v>1230</v>
      </c>
      <c r="B7" s="128" t="s">
        <v>1231</v>
      </c>
      <c r="C7" s="129" t="s">
        <v>482</v>
      </c>
      <c r="D7" s="129" t="s">
        <v>483</v>
      </c>
    </row>
    <row r="8" spans="1:4" ht="30" customHeight="1" x14ac:dyDescent="0.2">
      <c r="A8" s="131" t="s">
        <v>1232</v>
      </c>
      <c r="B8" s="131"/>
      <c r="C8" s="131"/>
    </row>
  </sheetData>
  <mergeCells count="1">
    <mergeCell ref="A8:C8"/>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E60C2-FACA-C942-8FD8-12790598AA1B}">
  <dimension ref="A1:D13"/>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2" width="14" style="10" customWidth="1"/>
    <col min="3" max="4" width="14" style="32" customWidth="1"/>
    <col min="5" max="16384" width="10.6640625" style="32"/>
  </cols>
  <sheetData>
    <row r="1" spans="1:4" ht="15" customHeight="1" x14ac:dyDescent="0.2">
      <c r="A1" s="102" t="str">
        <f>HYPERLINK("#'Index'!A1","Back to index")</f>
        <v>Back to index</v>
      </c>
    </row>
    <row r="2" spans="1:4" ht="45" customHeight="1" x14ac:dyDescent="0.25">
      <c r="A2" s="9" t="s">
        <v>985</v>
      </c>
    </row>
    <row r="3" spans="1:4" ht="21" customHeight="1" x14ac:dyDescent="0.2">
      <c r="A3" s="12" t="s">
        <v>484</v>
      </c>
      <c r="B3" s="13"/>
    </row>
    <row r="4" spans="1:4" ht="16" x14ac:dyDescent="0.2">
      <c r="A4" s="51"/>
      <c r="C4" s="10"/>
    </row>
    <row r="5" spans="1:4" s="11" customFormat="1" ht="18" thickBot="1" x14ac:dyDescent="0.25">
      <c r="A5" s="38"/>
      <c r="B5" s="95" t="s">
        <v>1046</v>
      </c>
      <c r="C5" s="37" t="s">
        <v>225</v>
      </c>
      <c r="D5" s="37" t="s">
        <v>186</v>
      </c>
    </row>
    <row r="6" spans="1:4" s="11" customFormat="1" ht="22" customHeight="1" x14ac:dyDescent="0.2">
      <c r="A6" s="132" t="s">
        <v>485</v>
      </c>
      <c r="B6" s="99" t="s">
        <v>22</v>
      </c>
      <c r="C6" s="25" t="s">
        <v>17</v>
      </c>
      <c r="D6" s="25" t="s">
        <v>2</v>
      </c>
    </row>
    <row r="7" spans="1:4" s="11" customFormat="1" ht="22" customHeight="1" x14ac:dyDescent="0.2">
      <c r="A7" s="132" t="s">
        <v>486</v>
      </c>
      <c r="B7" s="99" t="s">
        <v>1233</v>
      </c>
      <c r="C7" s="25" t="s">
        <v>227</v>
      </c>
      <c r="D7" s="25" t="s">
        <v>228</v>
      </c>
    </row>
    <row r="8" spans="1:4" s="11" customFormat="1" ht="22" customHeight="1" x14ac:dyDescent="0.2">
      <c r="A8" s="132" t="s">
        <v>487</v>
      </c>
      <c r="B8" s="99" t="s">
        <v>1234</v>
      </c>
      <c r="C8" s="25" t="s">
        <v>488</v>
      </c>
      <c r="D8" s="25" t="s">
        <v>489</v>
      </c>
    </row>
    <row r="9" spans="1:4" s="11" customFormat="1" ht="22" customHeight="1" x14ac:dyDescent="0.2">
      <c r="A9" s="132" t="s">
        <v>490</v>
      </c>
      <c r="B9" s="99" t="s">
        <v>1235</v>
      </c>
      <c r="C9" s="25" t="s">
        <v>491</v>
      </c>
      <c r="D9" s="25" t="s">
        <v>492</v>
      </c>
    </row>
    <row r="10" spans="1:4" s="11" customFormat="1" ht="22" customHeight="1" x14ac:dyDescent="0.2">
      <c r="A10" s="132" t="s">
        <v>493</v>
      </c>
      <c r="B10" s="99" t="s">
        <v>1236</v>
      </c>
      <c r="C10" s="25" t="s">
        <v>494</v>
      </c>
      <c r="D10" s="25" t="s">
        <v>495</v>
      </c>
    </row>
    <row r="11" spans="1:4" s="11" customFormat="1" ht="22" customHeight="1" x14ac:dyDescent="0.2">
      <c r="A11" s="132" t="s">
        <v>496</v>
      </c>
      <c r="B11" s="99" t="s">
        <v>1237</v>
      </c>
      <c r="C11" s="25" t="s">
        <v>229</v>
      </c>
      <c r="D11" s="25" t="s">
        <v>230</v>
      </c>
    </row>
    <row r="12" spans="1:4" s="11" customFormat="1" ht="22" customHeight="1" x14ac:dyDescent="0.2">
      <c r="A12" s="132" t="s">
        <v>497</v>
      </c>
      <c r="B12" s="99" t="s">
        <v>3</v>
      </c>
      <c r="C12" s="25" t="s">
        <v>15</v>
      </c>
      <c r="D12" s="25" t="s">
        <v>15</v>
      </c>
    </row>
    <row r="13" spans="1:4" ht="40" customHeight="1" x14ac:dyDescent="0.2">
      <c r="A13" s="112" t="s">
        <v>1232</v>
      </c>
      <c r="B13" s="112"/>
      <c r="C13" s="112"/>
    </row>
  </sheetData>
  <mergeCells count="1">
    <mergeCell ref="A13:C13"/>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1AB8-4C99-B644-AD0B-BC5B06FF2B6A}">
  <dimension ref="A1:D16"/>
  <sheetViews>
    <sheetView showGridLines="0" zoomScaleNormal="100" workbookViewId="0">
      <selection activeCell="A2" sqref="A2"/>
    </sheetView>
  </sheetViews>
  <sheetFormatPr baseColWidth="10" defaultColWidth="10.6640625" defaultRowHeight="15" customHeight="1" x14ac:dyDescent="0.2"/>
  <cols>
    <col min="1" max="1" width="47.1640625" style="32" customWidth="1"/>
    <col min="2" max="4" width="14" style="32" customWidth="1"/>
    <col min="5" max="16384" width="10.6640625" style="32"/>
  </cols>
  <sheetData>
    <row r="1" spans="1:4" ht="15" customHeight="1" x14ac:dyDescent="0.2">
      <c r="A1" s="102" t="str">
        <f>HYPERLINK("#'Index'!A1","Back to index")</f>
        <v>Back to index</v>
      </c>
    </row>
    <row r="2" spans="1:4" ht="45" customHeight="1" x14ac:dyDescent="0.25">
      <c r="A2" s="9" t="s">
        <v>985</v>
      </c>
    </row>
    <row r="3" spans="1:4" ht="21" customHeight="1" x14ac:dyDescent="0.2">
      <c r="A3" s="12" t="s">
        <v>448</v>
      </c>
    </row>
    <row r="4" spans="1:4" ht="16" x14ac:dyDescent="0.2">
      <c r="A4" s="15"/>
    </row>
    <row r="5" spans="1:4" s="11" customFormat="1" ht="18" thickBot="1" x14ac:dyDescent="0.25">
      <c r="A5" s="133"/>
      <c r="B5" s="95" t="s">
        <v>1046</v>
      </c>
      <c r="C5" s="37" t="s">
        <v>225</v>
      </c>
      <c r="D5" s="37" t="s">
        <v>186</v>
      </c>
    </row>
    <row r="6" spans="1:4" s="11" customFormat="1" ht="24" customHeight="1" x14ac:dyDescent="0.2">
      <c r="A6" s="8" t="s">
        <v>498</v>
      </c>
      <c r="B6" s="96" t="s">
        <v>1229</v>
      </c>
      <c r="C6" s="125" t="s">
        <v>502</v>
      </c>
      <c r="D6" s="125" t="s">
        <v>503</v>
      </c>
    </row>
    <row r="7" spans="1:4" s="11" customFormat="1" ht="24" customHeight="1" x14ac:dyDescent="0.2">
      <c r="A7" s="132" t="s">
        <v>499</v>
      </c>
      <c r="B7" s="99" t="s">
        <v>1238</v>
      </c>
      <c r="C7" s="25" t="s">
        <v>505</v>
      </c>
      <c r="D7" s="25" t="s">
        <v>506</v>
      </c>
    </row>
    <row r="8" spans="1:4" s="11" customFormat="1" ht="30" customHeight="1" x14ac:dyDescent="0.2">
      <c r="A8" s="132" t="s">
        <v>964</v>
      </c>
      <c r="B8" s="99"/>
      <c r="C8" s="25"/>
      <c r="D8" s="25"/>
    </row>
    <row r="9" spans="1:4" s="11" customFormat="1" ht="24" customHeight="1" x14ac:dyDescent="0.2">
      <c r="A9" s="97" t="s">
        <v>1220</v>
      </c>
      <c r="B9" s="99" t="s">
        <v>1239</v>
      </c>
      <c r="C9" s="25" t="s">
        <v>507</v>
      </c>
      <c r="D9" s="25" t="s">
        <v>508</v>
      </c>
    </row>
    <row r="10" spans="1:4" s="11" customFormat="1" ht="24" customHeight="1" x14ac:dyDescent="0.2">
      <c r="A10" s="97" t="s">
        <v>458</v>
      </c>
      <c r="B10" s="99" t="s">
        <v>1240</v>
      </c>
      <c r="C10" s="25" t="s">
        <v>509</v>
      </c>
      <c r="D10" s="25" t="s">
        <v>510</v>
      </c>
    </row>
    <row r="11" spans="1:4" s="11" customFormat="1" ht="24" customHeight="1" x14ac:dyDescent="0.2">
      <c r="A11" s="97" t="s">
        <v>500</v>
      </c>
      <c r="B11" s="99" t="s">
        <v>1241</v>
      </c>
      <c r="C11" s="25" t="s">
        <v>508</v>
      </c>
      <c r="D11" s="25" t="s">
        <v>511</v>
      </c>
    </row>
    <row r="12" spans="1:4" s="11" customFormat="1" ht="31" customHeight="1" x14ac:dyDescent="0.2">
      <c r="A12" s="132" t="s">
        <v>501</v>
      </c>
      <c r="B12" s="99"/>
      <c r="C12" s="25"/>
      <c r="D12" s="25"/>
    </row>
    <row r="13" spans="1:4" s="11" customFormat="1" ht="24" customHeight="1" x14ac:dyDescent="0.2">
      <c r="A13" s="97" t="s">
        <v>1220</v>
      </c>
      <c r="B13" s="99" t="s">
        <v>1242</v>
      </c>
      <c r="C13" s="25" t="s">
        <v>1243</v>
      </c>
      <c r="D13" s="25" t="s">
        <v>1244</v>
      </c>
    </row>
    <row r="14" spans="1:4" s="11" customFormat="1" ht="24" customHeight="1" x14ac:dyDescent="0.2">
      <c r="A14" s="97" t="s">
        <v>458</v>
      </c>
      <c r="B14" s="99" t="s">
        <v>1245</v>
      </c>
      <c r="C14" s="25" t="s">
        <v>1246</v>
      </c>
      <c r="D14" s="25" t="s">
        <v>1247</v>
      </c>
    </row>
    <row r="15" spans="1:4" s="11" customFormat="1" ht="24" customHeight="1" x14ac:dyDescent="0.2">
      <c r="A15" s="97" t="s">
        <v>500</v>
      </c>
      <c r="B15" s="99" t="s">
        <v>1248</v>
      </c>
      <c r="C15" s="25" t="s">
        <v>1249</v>
      </c>
      <c r="D15" s="25" t="s">
        <v>1250</v>
      </c>
    </row>
    <row r="16" spans="1:4" ht="92" customHeight="1" x14ac:dyDescent="0.2">
      <c r="A16" s="112" t="s">
        <v>1251</v>
      </c>
      <c r="B16" s="112"/>
      <c r="C16" s="112"/>
      <c r="D16" s="112"/>
    </row>
  </sheetData>
  <mergeCells count="1">
    <mergeCell ref="A16:D16"/>
  </mergeCell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16DEC-38EF-154E-9789-CAEA26E6C4DE}">
  <dimension ref="A1:C49"/>
  <sheetViews>
    <sheetView showGridLines="0" zoomScaleNormal="100" workbookViewId="0"/>
  </sheetViews>
  <sheetFormatPr baseColWidth="10" defaultColWidth="10.6640625" defaultRowHeight="15" customHeight="1" x14ac:dyDescent="0.2"/>
  <cols>
    <col min="1" max="1" width="61.33203125" style="32" customWidth="1"/>
    <col min="2" max="3" width="33.5" style="10" customWidth="1"/>
    <col min="4" max="16384" width="10.6640625" style="32"/>
  </cols>
  <sheetData>
    <row r="1" spans="1:3" s="8" customFormat="1" ht="15" customHeight="1" x14ac:dyDescent="0.2">
      <c r="A1" s="3" t="str">
        <f>HYPERLINK("#'Index'!A1","Back to index")</f>
        <v>Back to index</v>
      </c>
    </row>
    <row r="2" spans="1:3" s="11" customFormat="1" ht="45" customHeight="1" x14ac:dyDescent="0.25">
      <c r="A2" s="9" t="s">
        <v>985</v>
      </c>
      <c r="B2" s="10"/>
      <c r="C2" s="10"/>
    </row>
    <row r="3" spans="1:3" s="11" customFormat="1" ht="21" customHeight="1" x14ac:dyDescent="0.2">
      <c r="A3" s="12" t="s">
        <v>313</v>
      </c>
      <c r="B3" s="13"/>
      <c r="C3" s="14"/>
    </row>
    <row r="4" spans="1:3" s="11" customFormat="1" ht="16" x14ac:dyDescent="0.2">
      <c r="A4" s="15"/>
      <c r="B4" s="13"/>
      <c r="C4" s="16"/>
    </row>
    <row r="5" spans="1:3" s="11" customFormat="1" ht="18" thickBot="1" x14ac:dyDescent="0.25">
      <c r="A5" s="17"/>
      <c r="B5" s="18" t="s">
        <v>986</v>
      </c>
      <c r="C5" s="18" t="s">
        <v>987</v>
      </c>
    </row>
    <row r="6" spans="1:3" s="11" customFormat="1" ht="16" x14ac:dyDescent="0.2">
      <c r="A6" s="19"/>
      <c r="B6" s="20"/>
      <c r="C6" s="20"/>
    </row>
    <row r="7" spans="1:3" s="11" customFormat="1" ht="34" x14ac:dyDescent="0.2">
      <c r="A7" s="21" t="s">
        <v>314</v>
      </c>
      <c r="B7" s="22" t="s">
        <v>988</v>
      </c>
      <c r="C7" s="23"/>
    </row>
    <row r="8" spans="1:3" s="11" customFormat="1" ht="17" x14ac:dyDescent="0.2">
      <c r="A8" s="24" t="s">
        <v>989</v>
      </c>
      <c r="B8" s="25" t="s">
        <v>222</v>
      </c>
      <c r="C8" s="25" t="s">
        <v>990</v>
      </c>
    </row>
    <row r="9" spans="1:3" s="11" customFormat="1" ht="17" x14ac:dyDescent="0.2">
      <c r="A9" s="24" t="s">
        <v>315</v>
      </c>
      <c r="B9" s="25" t="s">
        <v>222</v>
      </c>
      <c r="C9" s="25" t="s">
        <v>990</v>
      </c>
    </row>
    <row r="10" spans="1:3" s="11" customFormat="1" ht="17" x14ac:dyDescent="0.2">
      <c r="A10" s="24" t="s">
        <v>196</v>
      </c>
      <c r="B10" s="25" t="s">
        <v>222</v>
      </c>
      <c r="C10" s="25" t="s">
        <v>990</v>
      </c>
    </row>
    <row r="11" spans="1:3" s="11" customFormat="1" ht="17" x14ac:dyDescent="0.2">
      <c r="A11" s="24" t="s">
        <v>182</v>
      </c>
      <c r="B11" s="25" t="s">
        <v>222</v>
      </c>
      <c r="C11" s="25" t="s">
        <v>990</v>
      </c>
    </row>
    <row r="12" spans="1:3" s="11" customFormat="1" ht="17" x14ac:dyDescent="0.2">
      <c r="A12" s="24" t="s">
        <v>197</v>
      </c>
      <c r="B12" s="25" t="s">
        <v>222</v>
      </c>
      <c r="C12" s="25" t="s">
        <v>990</v>
      </c>
    </row>
    <row r="13" spans="1:3" s="11" customFormat="1" ht="17" x14ac:dyDescent="0.2">
      <c r="A13" s="24" t="s">
        <v>178</v>
      </c>
      <c r="B13" s="25" t="s">
        <v>222</v>
      </c>
      <c r="C13" s="25" t="s">
        <v>990</v>
      </c>
    </row>
    <row r="14" spans="1:3" s="11" customFormat="1" ht="17" x14ac:dyDescent="0.2">
      <c r="A14" s="24" t="s">
        <v>991</v>
      </c>
      <c r="B14" s="25" t="s">
        <v>222</v>
      </c>
      <c r="C14" s="25" t="s">
        <v>990</v>
      </c>
    </row>
    <row r="15" spans="1:3" s="11" customFormat="1" ht="17" x14ac:dyDescent="0.2">
      <c r="A15" s="24" t="s">
        <v>35</v>
      </c>
      <c r="B15" s="25" t="s">
        <v>222</v>
      </c>
      <c r="C15" s="25" t="s">
        <v>990</v>
      </c>
    </row>
    <row r="16" spans="1:3" s="11" customFormat="1" ht="17" x14ac:dyDescent="0.2">
      <c r="A16" s="24" t="s">
        <v>992</v>
      </c>
      <c r="B16" s="25" t="s">
        <v>222</v>
      </c>
      <c r="C16" s="25" t="s">
        <v>990</v>
      </c>
    </row>
    <row r="17" spans="1:3" s="26" customFormat="1" ht="17" x14ac:dyDescent="0.2">
      <c r="A17" s="24" t="s">
        <v>179</v>
      </c>
      <c r="B17" s="25" t="s">
        <v>222</v>
      </c>
      <c r="C17" s="25" t="s">
        <v>990</v>
      </c>
    </row>
    <row r="18" spans="1:3" s="8" customFormat="1" ht="17" x14ac:dyDescent="0.2">
      <c r="A18" s="24" t="s">
        <v>993</v>
      </c>
      <c r="B18" s="25" t="s">
        <v>222</v>
      </c>
      <c r="C18" s="25" t="s">
        <v>990</v>
      </c>
    </row>
    <row r="19" spans="1:3" s="11" customFormat="1" ht="17" x14ac:dyDescent="0.2">
      <c r="A19" s="24" t="s">
        <v>181</v>
      </c>
      <c r="B19" s="25" t="s">
        <v>222</v>
      </c>
      <c r="C19" s="25" t="s">
        <v>990</v>
      </c>
    </row>
    <row r="20" spans="1:3" s="11" customFormat="1" ht="16" x14ac:dyDescent="0.2">
      <c r="B20" s="27"/>
      <c r="C20" s="27"/>
    </row>
    <row r="21" spans="1:3" s="11" customFormat="1" ht="17" x14ac:dyDescent="0.2">
      <c r="A21" s="21" t="s">
        <v>974</v>
      </c>
      <c r="B21" s="22" t="s">
        <v>994</v>
      </c>
      <c r="C21" s="28"/>
    </row>
    <row r="22" spans="1:3" s="11" customFormat="1" ht="17" x14ac:dyDescent="0.2">
      <c r="A22" s="23" t="s">
        <v>989</v>
      </c>
      <c r="B22" s="22" t="s">
        <v>995</v>
      </c>
      <c r="C22" s="22" t="s">
        <v>990</v>
      </c>
    </row>
    <row r="23" spans="1:3" s="11" customFormat="1" ht="17" x14ac:dyDescent="0.2">
      <c r="A23" s="23" t="s">
        <v>196</v>
      </c>
      <c r="B23" s="22" t="s">
        <v>995</v>
      </c>
      <c r="C23" s="22" t="s">
        <v>990</v>
      </c>
    </row>
    <row r="24" spans="1:3" s="11" customFormat="1" ht="17" x14ac:dyDescent="0.2">
      <c r="A24" s="23" t="s">
        <v>182</v>
      </c>
      <c r="B24" s="22" t="s">
        <v>995</v>
      </c>
      <c r="C24" s="22" t="s">
        <v>990</v>
      </c>
    </row>
    <row r="25" spans="1:3" s="11" customFormat="1" ht="17" x14ac:dyDescent="0.2">
      <c r="A25" s="23" t="s">
        <v>178</v>
      </c>
      <c r="B25" s="22" t="s">
        <v>995</v>
      </c>
      <c r="C25" s="22" t="s">
        <v>990</v>
      </c>
    </row>
    <row r="26" spans="1:3" s="11" customFormat="1" ht="17" x14ac:dyDescent="0.2">
      <c r="A26" s="23" t="s">
        <v>35</v>
      </c>
      <c r="B26" s="22" t="s">
        <v>995</v>
      </c>
      <c r="C26" s="22" t="s">
        <v>990</v>
      </c>
    </row>
    <row r="27" spans="1:3" s="11" customFormat="1" ht="17" x14ac:dyDescent="0.2">
      <c r="A27" s="23" t="s">
        <v>180</v>
      </c>
      <c r="B27" s="22" t="s">
        <v>995</v>
      </c>
      <c r="C27" s="22" t="s">
        <v>990</v>
      </c>
    </row>
    <row r="28" spans="1:3" s="11" customFormat="1" ht="16" x14ac:dyDescent="0.2">
      <c r="A28" s="29"/>
      <c r="B28" s="30"/>
      <c r="C28" s="30"/>
    </row>
    <row r="29" spans="1:3" s="11" customFormat="1" ht="17" x14ac:dyDescent="0.2">
      <c r="A29" s="21" t="s">
        <v>318</v>
      </c>
      <c r="B29" s="22" t="s">
        <v>996</v>
      </c>
      <c r="C29" s="28"/>
    </row>
    <row r="30" spans="1:3" s="31" customFormat="1" ht="16" customHeight="1" x14ac:dyDescent="0.2">
      <c r="A30" s="24" t="s">
        <v>997</v>
      </c>
      <c r="B30" s="25" t="s">
        <v>222</v>
      </c>
      <c r="C30" s="25" t="s">
        <v>990</v>
      </c>
    </row>
    <row r="31" spans="1:3" ht="17" customHeight="1" x14ac:dyDescent="0.2">
      <c r="A31" s="24" t="s">
        <v>178</v>
      </c>
      <c r="B31" s="25" t="s">
        <v>222</v>
      </c>
      <c r="C31" s="25" t="s">
        <v>990</v>
      </c>
    </row>
    <row r="32" spans="1:3" ht="16" customHeight="1" x14ac:dyDescent="0.2">
      <c r="A32" s="24" t="s">
        <v>35</v>
      </c>
      <c r="B32" s="25" t="s">
        <v>222</v>
      </c>
      <c r="C32" s="25" t="s">
        <v>990</v>
      </c>
    </row>
    <row r="33" spans="1:3" ht="16" customHeight="1" x14ac:dyDescent="0.2">
      <c r="A33" s="24" t="s">
        <v>179</v>
      </c>
      <c r="B33" s="25" t="s">
        <v>222</v>
      </c>
      <c r="C33" s="25" t="s">
        <v>990</v>
      </c>
    </row>
    <row r="34" spans="1:3" ht="16" customHeight="1" x14ac:dyDescent="0.2">
      <c r="A34" s="24" t="s">
        <v>993</v>
      </c>
      <c r="B34" s="25" t="s">
        <v>222</v>
      </c>
      <c r="C34" s="25" t="s">
        <v>990</v>
      </c>
    </row>
    <row r="35" spans="1:3" ht="16" customHeight="1" x14ac:dyDescent="0.2">
      <c r="A35" s="24" t="s">
        <v>181</v>
      </c>
      <c r="B35" s="25" t="s">
        <v>222</v>
      </c>
      <c r="C35" s="25" t="s">
        <v>990</v>
      </c>
    </row>
    <row r="36" spans="1:3" ht="15" customHeight="1" x14ac:dyDescent="0.2">
      <c r="A36" s="33"/>
      <c r="B36" s="34"/>
      <c r="C36" s="34"/>
    </row>
    <row r="37" spans="1:3" ht="15" customHeight="1" x14ac:dyDescent="0.2">
      <c r="A37" s="21" t="s">
        <v>320</v>
      </c>
      <c r="B37" s="22" t="s">
        <v>998</v>
      </c>
      <c r="C37" s="23"/>
    </row>
    <row r="38" spans="1:3" ht="16" customHeight="1" x14ac:dyDescent="0.2">
      <c r="A38" s="23" t="s">
        <v>45</v>
      </c>
      <c r="B38" s="25" t="s">
        <v>999</v>
      </c>
      <c r="C38" s="25" t="s">
        <v>990</v>
      </c>
    </row>
    <row r="39" spans="1:3" ht="16" customHeight="1" x14ac:dyDescent="0.2">
      <c r="A39" s="23" t="s">
        <v>178</v>
      </c>
      <c r="B39" s="25" t="s">
        <v>999</v>
      </c>
      <c r="C39" s="25" t="s">
        <v>990</v>
      </c>
    </row>
    <row r="40" spans="1:3" ht="16" customHeight="1" x14ac:dyDescent="0.2">
      <c r="A40" s="24" t="s">
        <v>991</v>
      </c>
      <c r="B40" s="25" t="s">
        <v>999</v>
      </c>
      <c r="C40" s="25" t="s">
        <v>990</v>
      </c>
    </row>
    <row r="41" spans="1:3" ht="16" customHeight="1" x14ac:dyDescent="0.2">
      <c r="A41" s="24" t="s">
        <v>992</v>
      </c>
      <c r="B41" s="25" t="s">
        <v>999</v>
      </c>
      <c r="C41" s="25" t="s">
        <v>990</v>
      </c>
    </row>
    <row r="42" spans="1:3" s="35" customFormat="1" ht="15" customHeight="1" x14ac:dyDescent="0.2">
      <c r="A42" s="29"/>
      <c r="B42" s="30"/>
      <c r="C42" s="30"/>
    </row>
    <row r="43" spans="1:3" s="31" customFormat="1" ht="15" customHeight="1" x14ac:dyDescent="0.2">
      <c r="A43" s="21" t="s">
        <v>970</v>
      </c>
      <c r="B43" s="22" t="s">
        <v>316</v>
      </c>
      <c r="C43" s="28"/>
    </row>
    <row r="44" spans="1:3" s="11" customFormat="1" ht="17" x14ac:dyDescent="0.2">
      <c r="A44" s="33" t="s">
        <v>1000</v>
      </c>
      <c r="B44" s="34" t="s">
        <v>199</v>
      </c>
      <c r="C44" s="34" t="s">
        <v>990</v>
      </c>
    </row>
    <row r="45" spans="1:3" ht="16" customHeight="1" x14ac:dyDescent="0.2">
      <c r="A45" s="33" t="s">
        <v>197</v>
      </c>
      <c r="B45" s="34" t="s">
        <v>199</v>
      </c>
      <c r="C45" s="34" t="s">
        <v>990</v>
      </c>
    </row>
    <row r="46" spans="1:3" ht="16" customHeight="1" x14ac:dyDescent="0.2">
      <c r="A46" s="33" t="s">
        <v>992</v>
      </c>
      <c r="B46" s="34" t="s">
        <v>199</v>
      </c>
      <c r="C46" s="34" t="s">
        <v>990</v>
      </c>
    </row>
    <row r="47" spans="1:3" ht="16" customHeight="1" x14ac:dyDescent="0.2">
      <c r="A47" s="33" t="s">
        <v>180</v>
      </c>
      <c r="B47" s="34" t="s">
        <v>199</v>
      </c>
      <c r="C47" s="34" t="s">
        <v>990</v>
      </c>
    </row>
    <row r="48" spans="1:3" ht="15" customHeight="1" x14ac:dyDescent="0.2">
      <c r="A48" s="33"/>
      <c r="B48" s="34"/>
      <c r="C48" s="34"/>
    </row>
    <row r="49" spans="1:3" ht="15" customHeight="1" thickBot="1" x14ac:dyDescent="0.25">
      <c r="A49" s="36" t="s">
        <v>319</v>
      </c>
      <c r="B49" s="37" t="s">
        <v>317</v>
      </c>
      <c r="C49" s="38"/>
    </row>
  </sheetData>
  <pageMargins left="0.75" right="0.75" top="1" bottom="1" header="0.5" footer="0.5"/>
  <pageSetup paperSize="9" orientation="portrait" horizontalDpi="4294967292" verticalDpi="429496729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95EA2-D0D0-5D4D-BC77-B918C97B8F3B}">
  <dimension ref="A1:F15"/>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5" width="14" style="10" customWidth="1"/>
    <col min="6" max="207" width="14" style="32" customWidth="1"/>
    <col min="208" max="16384" width="10.6640625" style="32"/>
  </cols>
  <sheetData>
    <row r="1" spans="1:6" ht="15" customHeight="1" x14ac:dyDescent="0.2">
      <c r="A1" s="102" t="str">
        <f>HYPERLINK("#'Index'!A1","Back to index")</f>
        <v>Back to index</v>
      </c>
    </row>
    <row r="2" spans="1:6" ht="45" customHeight="1" x14ac:dyDescent="0.25">
      <c r="A2" s="9" t="s">
        <v>985</v>
      </c>
    </row>
    <row r="3" spans="1:6" ht="21" customHeight="1" x14ac:dyDescent="0.2">
      <c r="A3" s="12" t="s">
        <v>625</v>
      </c>
      <c r="B3" s="13"/>
      <c r="C3" s="14"/>
      <c r="D3" s="14"/>
      <c r="E3" s="14"/>
    </row>
    <row r="4" spans="1:6" ht="16" x14ac:dyDescent="0.2">
      <c r="A4" s="51"/>
      <c r="E4" s="134"/>
    </row>
    <row r="5" spans="1:6" s="11" customFormat="1" ht="18" thickBot="1" x14ac:dyDescent="0.25">
      <c r="A5" s="38"/>
      <c r="B5" s="95" t="s">
        <v>1046</v>
      </c>
      <c r="C5" s="37" t="s">
        <v>225</v>
      </c>
      <c r="D5" s="37" t="s">
        <v>186</v>
      </c>
      <c r="E5" s="37" t="s">
        <v>141</v>
      </c>
      <c r="F5" s="37" t="s">
        <v>142</v>
      </c>
    </row>
    <row r="6" spans="1:6" s="11" customFormat="1" ht="24" customHeight="1" x14ac:dyDescent="0.2">
      <c r="A6" s="24" t="s">
        <v>1252</v>
      </c>
      <c r="B6" s="96" t="s">
        <v>43</v>
      </c>
      <c r="C6" s="25" t="s">
        <v>204</v>
      </c>
      <c r="D6" s="25" t="s">
        <v>1253</v>
      </c>
      <c r="E6" s="25" t="s">
        <v>70</v>
      </c>
      <c r="F6" s="25" t="s">
        <v>42</v>
      </c>
    </row>
    <row r="7" spans="1:6" s="11" customFormat="1" ht="26" customHeight="1" thickBot="1" x14ac:dyDescent="0.25">
      <c r="A7" s="24" t="s">
        <v>1254</v>
      </c>
      <c r="B7" s="99" t="s">
        <v>1255</v>
      </c>
      <c r="C7" s="25" t="s">
        <v>1256</v>
      </c>
      <c r="D7" s="25" t="s">
        <v>1257</v>
      </c>
      <c r="E7" s="25" t="s">
        <v>1258</v>
      </c>
      <c r="F7" s="25" t="s">
        <v>514</v>
      </c>
    </row>
    <row r="8" spans="1:6" ht="123" customHeight="1" x14ac:dyDescent="0.2">
      <c r="A8" s="52" t="s">
        <v>1259</v>
      </c>
      <c r="B8" s="52"/>
      <c r="C8" s="52"/>
      <c r="D8" s="52"/>
      <c r="E8" s="52"/>
      <c r="F8" s="52"/>
    </row>
    <row r="9" spans="1:6" ht="15" customHeight="1" x14ac:dyDescent="0.2">
      <c r="F9" s="10"/>
    </row>
    <row r="10" spans="1:6" ht="15" customHeight="1" x14ac:dyDescent="0.2">
      <c r="F10" s="10"/>
    </row>
    <row r="11" spans="1:6" ht="15" customHeight="1" x14ac:dyDescent="0.2">
      <c r="F11" s="10"/>
    </row>
    <row r="12" spans="1:6" ht="15" customHeight="1" x14ac:dyDescent="0.2">
      <c r="F12" s="10"/>
    </row>
    <row r="13" spans="1:6" ht="15" customHeight="1" x14ac:dyDescent="0.2">
      <c r="F13" s="10"/>
    </row>
    <row r="14" spans="1:6" ht="15" customHeight="1" x14ac:dyDescent="0.2">
      <c r="F14" s="10"/>
    </row>
    <row r="15" spans="1:6" ht="15" customHeight="1" x14ac:dyDescent="0.2">
      <c r="F15" s="10"/>
    </row>
  </sheetData>
  <mergeCells count="1">
    <mergeCell ref="A8:F8"/>
  </mergeCells>
  <pageMargins left="0.75" right="0.75" top="1" bottom="1" header="0.5" footer="0.5"/>
  <pageSetup paperSize="9"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2927B-A14A-A241-A91A-93BA5C005FD2}">
  <dimension ref="A1:D9"/>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4" width="14" style="10" customWidth="1"/>
    <col min="5" max="16384" width="10.6640625" style="32"/>
  </cols>
  <sheetData>
    <row r="1" spans="1:4" ht="15" customHeight="1" x14ac:dyDescent="0.2">
      <c r="A1" s="102" t="str">
        <f>HYPERLINK("#'Index'!A1","Back to index")</f>
        <v>Back to index</v>
      </c>
    </row>
    <row r="2" spans="1:4" ht="45" customHeight="1" x14ac:dyDescent="0.25">
      <c r="A2" s="9" t="s">
        <v>985</v>
      </c>
    </row>
    <row r="3" spans="1:4" ht="21" customHeight="1" x14ac:dyDescent="0.2">
      <c r="A3" s="12" t="s">
        <v>1260</v>
      </c>
      <c r="B3" s="13"/>
      <c r="C3" s="14"/>
      <c r="D3" s="14"/>
    </row>
    <row r="4" spans="1:4" ht="16" x14ac:dyDescent="0.2">
      <c r="A4" s="51"/>
    </row>
    <row r="5" spans="1:4" s="11" customFormat="1" ht="20" thickBot="1" x14ac:dyDescent="0.25">
      <c r="A5" s="38" t="s">
        <v>516</v>
      </c>
      <c r="B5" s="95" t="s">
        <v>1261</v>
      </c>
      <c r="C5" s="37" t="s">
        <v>231</v>
      </c>
      <c r="D5" s="37" t="s">
        <v>187</v>
      </c>
    </row>
    <row r="6" spans="1:4" s="11" customFormat="1" ht="24" customHeight="1" x14ac:dyDescent="0.2">
      <c r="A6" s="24" t="s">
        <v>1262</v>
      </c>
      <c r="B6" s="96" t="s">
        <v>1263</v>
      </c>
      <c r="C6" s="25" t="s">
        <v>517</v>
      </c>
      <c r="D6" s="25" t="s">
        <v>518</v>
      </c>
    </row>
    <row r="7" spans="1:4" s="11" customFormat="1" ht="24" customHeight="1" x14ac:dyDescent="0.2">
      <c r="A7" s="24" t="s">
        <v>1264</v>
      </c>
      <c r="B7" s="99" t="s">
        <v>1265</v>
      </c>
      <c r="C7" s="25" t="s">
        <v>519</v>
      </c>
      <c r="D7" s="25" t="s">
        <v>1266</v>
      </c>
    </row>
    <row r="8" spans="1:4" s="11" customFormat="1" ht="37" customHeight="1" thickBot="1" x14ac:dyDescent="0.25">
      <c r="A8" s="100" t="s">
        <v>1267</v>
      </c>
      <c r="B8" s="111" t="s">
        <v>1268</v>
      </c>
      <c r="C8" s="85" t="s">
        <v>520</v>
      </c>
      <c r="D8" s="85" t="s">
        <v>1269</v>
      </c>
    </row>
    <row r="9" spans="1:4" ht="95" customHeight="1" x14ac:dyDescent="0.2">
      <c r="A9" s="52" t="s">
        <v>1270</v>
      </c>
      <c r="B9" s="52"/>
      <c r="C9" s="52"/>
      <c r="D9" s="52"/>
    </row>
  </sheetData>
  <mergeCells count="1">
    <mergeCell ref="A9:D9"/>
  </mergeCells>
  <pageMargins left="0.75" right="0.75" top="1" bottom="1" header="0.5" footer="0.5"/>
  <pageSetup paperSize="9" orientation="portrait" horizontalDpi="4294967292" verticalDpi="429496729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25C25-5C1D-5D48-8F23-2578F656010B}">
  <dimension ref="A1:D10"/>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3" width="14" style="10" customWidth="1"/>
    <col min="4" max="4" width="14" style="32" customWidth="1"/>
    <col min="5" max="16384" width="10.6640625" style="32"/>
  </cols>
  <sheetData>
    <row r="1" spans="1:4" ht="15" customHeight="1" x14ac:dyDescent="0.2">
      <c r="A1" s="102" t="str">
        <f>HYPERLINK("#'Index'!A1","Back to index")</f>
        <v>Back to index</v>
      </c>
    </row>
    <row r="2" spans="1:4" ht="45" customHeight="1" x14ac:dyDescent="0.25">
      <c r="A2" s="9" t="s">
        <v>985</v>
      </c>
    </row>
    <row r="3" spans="1:4" ht="21" customHeight="1" x14ac:dyDescent="0.3">
      <c r="A3" s="12" t="s">
        <v>977</v>
      </c>
      <c r="B3" s="13"/>
      <c r="C3" s="14"/>
    </row>
    <row r="4" spans="1:4" ht="16" x14ac:dyDescent="0.2">
      <c r="A4" s="15"/>
      <c r="B4" s="13"/>
      <c r="C4" s="16"/>
    </row>
    <row r="5" spans="1:4" s="11" customFormat="1" ht="21" thickBot="1" x14ac:dyDescent="0.3">
      <c r="A5" s="38" t="s">
        <v>1271</v>
      </c>
      <c r="B5" s="95" t="s">
        <v>1272</v>
      </c>
      <c r="C5" s="37" t="s">
        <v>231</v>
      </c>
      <c r="D5" s="37" t="s">
        <v>187</v>
      </c>
    </row>
    <row r="6" spans="1:4" s="11" customFormat="1" ht="54" customHeight="1" x14ac:dyDescent="0.2">
      <c r="A6" s="135" t="s">
        <v>1273</v>
      </c>
      <c r="B6" s="99" t="s">
        <v>1274</v>
      </c>
      <c r="C6" s="25" t="s">
        <v>232</v>
      </c>
      <c r="D6" s="25" t="s">
        <v>188</v>
      </c>
    </row>
    <row r="7" spans="1:4" s="11" customFormat="1" ht="52" customHeight="1" x14ac:dyDescent="0.2">
      <c r="A7" s="24" t="s">
        <v>1275</v>
      </c>
      <c r="B7" s="99" t="s">
        <v>1276</v>
      </c>
      <c r="C7" s="25" t="s">
        <v>233</v>
      </c>
      <c r="D7" s="25" t="s">
        <v>189</v>
      </c>
    </row>
    <row r="8" spans="1:4" s="11" customFormat="1" ht="25" customHeight="1" x14ac:dyDescent="0.2">
      <c r="A8" s="100" t="s">
        <v>521</v>
      </c>
      <c r="B8" s="111" t="s">
        <v>1277</v>
      </c>
      <c r="C8" s="85" t="s">
        <v>522</v>
      </c>
      <c r="D8" s="85" t="s">
        <v>523</v>
      </c>
    </row>
    <row r="9" spans="1:4" ht="38" customHeight="1" thickBot="1" x14ac:dyDescent="0.25">
      <c r="A9" s="100" t="s">
        <v>1278</v>
      </c>
      <c r="B9" s="111" t="s">
        <v>1279</v>
      </c>
      <c r="C9" s="85" t="s">
        <v>524</v>
      </c>
      <c r="D9" s="85" t="s">
        <v>525</v>
      </c>
    </row>
    <row r="10" spans="1:4" ht="225" customHeight="1" x14ac:dyDescent="0.2">
      <c r="A10" s="52" t="s">
        <v>1280</v>
      </c>
      <c r="B10" s="52"/>
      <c r="C10" s="52"/>
      <c r="D10" s="52"/>
    </row>
  </sheetData>
  <mergeCells count="1">
    <mergeCell ref="A10:D10"/>
  </mergeCells>
  <pageMargins left="0.75" right="0.75" top="1" bottom="1" header="0.5" footer="0.5"/>
  <pageSetup paperSize="9" orientation="portrait" horizontalDpi="4294967292" verticalDpi="429496729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CE399-83EF-1F41-9652-2D9E54C9069B}">
  <dimension ref="A1:D8"/>
  <sheetViews>
    <sheetView showGridLines="0" zoomScaleNormal="100" workbookViewId="0"/>
  </sheetViews>
  <sheetFormatPr baseColWidth="10" defaultColWidth="10.6640625" defaultRowHeight="15" customHeight="1" x14ac:dyDescent="0.2"/>
  <cols>
    <col min="1" max="1" width="45.5" style="32" customWidth="1"/>
    <col min="2" max="4" width="10.1640625" style="10" customWidth="1"/>
    <col min="5" max="16384" width="10.6640625" style="32"/>
  </cols>
  <sheetData>
    <row r="1" spans="1:4" ht="15" customHeight="1" x14ac:dyDescent="0.2">
      <c r="A1" s="102" t="str">
        <f>HYPERLINK("#'Index'!A1","Back to index")</f>
        <v>Back to index</v>
      </c>
    </row>
    <row r="2" spans="1:4" ht="45" customHeight="1" x14ac:dyDescent="0.25">
      <c r="A2" s="9" t="s">
        <v>985</v>
      </c>
    </row>
    <row r="3" spans="1:4" ht="21" customHeight="1" x14ac:dyDescent="0.2">
      <c r="A3" s="12" t="s">
        <v>526</v>
      </c>
      <c r="B3" s="13"/>
      <c r="C3" s="14"/>
    </row>
    <row r="4" spans="1:4" ht="16" x14ac:dyDescent="0.2">
      <c r="A4" s="15"/>
      <c r="B4" s="13"/>
      <c r="C4" s="16"/>
      <c r="D4" s="134"/>
    </row>
    <row r="5" spans="1:4" s="11" customFormat="1" ht="20" thickBot="1" x14ac:dyDescent="0.25">
      <c r="A5" s="38" t="s">
        <v>527</v>
      </c>
      <c r="B5" s="95" t="s">
        <v>1261</v>
      </c>
      <c r="C5" s="37" t="s">
        <v>231</v>
      </c>
      <c r="D5" s="37" t="s">
        <v>187</v>
      </c>
    </row>
    <row r="6" spans="1:4" s="11" customFormat="1" ht="21" customHeight="1" x14ac:dyDescent="0.2">
      <c r="A6" s="11" t="s">
        <v>1281</v>
      </c>
      <c r="B6" s="96" t="s">
        <v>150</v>
      </c>
      <c r="C6" s="27" t="s">
        <v>70</v>
      </c>
      <c r="D6" s="27" t="s">
        <v>69</v>
      </c>
    </row>
    <row r="7" spans="1:4" s="11" customFormat="1" ht="21" customHeight="1" thickBot="1" x14ac:dyDescent="0.25">
      <c r="A7" s="24" t="s">
        <v>1282</v>
      </c>
      <c r="B7" s="99" t="s">
        <v>1283</v>
      </c>
      <c r="C7" s="25" t="s">
        <v>528</v>
      </c>
      <c r="D7" s="25" t="s">
        <v>529</v>
      </c>
    </row>
    <row r="8" spans="1:4" ht="111" customHeight="1" x14ac:dyDescent="0.2">
      <c r="A8" s="52" t="s">
        <v>1284</v>
      </c>
      <c r="B8" s="52"/>
      <c r="C8" s="52"/>
      <c r="D8" s="52"/>
    </row>
  </sheetData>
  <mergeCells count="1">
    <mergeCell ref="A8:D8"/>
  </mergeCells>
  <pageMargins left="0.75" right="0.75" top="1" bottom="1" header="0.5" footer="0.5"/>
  <pageSetup paperSize="9" orientation="portrait" horizontalDpi="4294967292" verticalDpi="429496729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4BE48-4A21-6946-836B-DE0F48FDB4F3}">
  <dimension ref="A1:H28"/>
  <sheetViews>
    <sheetView showGridLines="0" zoomScaleNormal="100" workbookViewId="0">
      <selection activeCell="A2" sqref="A2"/>
    </sheetView>
  </sheetViews>
  <sheetFormatPr baseColWidth="10" defaultColWidth="10.6640625" defaultRowHeight="15" customHeight="1" x14ac:dyDescent="0.2"/>
  <cols>
    <col min="1" max="1" width="36" style="32" customWidth="1"/>
    <col min="2" max="2" width="10.33203125" style="10" customWidth="1"/>
    <col min="3" max="3" width="11.83203125" style="10" customWidth="1"/>
    <col min="4" max="4" width="11.33203125" style="32" customWidth="1"/>
    <col min="5" max="5" width="10.33203125" style="32" customWidth="1"/>
    <col min="6" max="6" width="12.1640625" style="32" customWidth="1"/>
    <col min="7" max="7" width="6.1640625" style="32" customWidth="1"/>
    <col min="8" max="8" width="11.33203125" style="32" customWidth="1"/>
    <col min="9" max="16384" width="10.6640625" style="32"/>
  </cols>
  <sheetData>
    <row r="1" spans="1:8" ht="15" customHeight="1" x14ac:dyDescent="0.2">
      <c r="A1" s="102" t="str">
        <f>HYPERLINK("#'Index'!A1","Back to index")</f>
        <v>Back to index</v>
      </c>
      <c r="B1" s="7"/>
    </row>
    <row r="2" spans="1:8" ht="45" customHeight="1" x14ac:dyDescent="0.25">
      <c r="A2" s="9" t="s">
        <v>985</v>
      </c>
      <c r="B2" s="115"/>
    </row>
    <row r="3" spans="1:8" ht="22" customHeight="1" x14ac:dyDescent="0.2">
      <c r="A3" s="12" t="s">
        <v>530</v>
      </c>
      <c r="B3" s="116"/>
      <c r="C3" s="13"/>
    </row>
    <row r="4" spans="1:8" ht="16" x14ac:dyDescent="0.2">
      <c r="A4" s="51"/>
      <c r="B4" s="117"/>
    </row>
    <row r="5" spans="1:8" s="11" customFormat="1" ht="18" thickBot="1" x14ac:dyDescent="0.25">
      <c r="A5" s="40" t="s">
        <v>965</v>
      </c>
      <c r="B5" s="37" t="s">
        <v>71</v>
      </c>
      <c r="C5" s="37" t="s">
        <v>190</v>
      </c>
      <c r="D5" s="37" t="s">
        <v>191</v>
      </c>
      <c r="E5" s="37" t="s">
        <v>192</v>
      </c>
      <c r="F5" s="37" t="s">
        <v>193</v>
      </c>
      <c r="G5" s="37" t="s">
        <v>194</v>
      </c>
      <c r="H5" s="37" t="s">
        <v>1285</v>
      </c>
    </row>
    <row r="6" spans="1:8" s="11" customFormat="1" ht="27" customHeight="1" x14ac:dyDescent="0.2">
      <c r="A6" s="136" t="s">
        <v>967</v>
      </c>
      <c r="B6" s="27"/>
      <c r="C6" s="27"/>
      <c r="D6" s="27"/>
      <c r="E6" s="27"/>
      <c r="F6" s="27"/>
      <c r="G6" s="27"/>
      <c r="H6" s="27"/>
    </row>
    <row r="7" spans="1:8" s="11" customFormat="1" ht="27" customHeight="1" x14ac:dyDescent="0.2">
      <c r="A7" s="24" t="s">
        <v>966</v>
      </c>
      <c r="B7" s="120" t="s">
        <v>68</v>
      </c>
      <c r="C7" s="120" t="s">
        <v>68</v>
      </c>
      <c r="D7" s="120" t="s">
        <v>68</v>
      </c>
      <c r="E7" s="120" t="s">
        <v>68</v>
      </c>
      <c r="F7" s="120"/>
      <c r="G7" s="120"/>
      <c r="H7" s="120" t="s">
        <v>68</v>
      </c>
    </row>
    <row r="8" spans="1:8" s="11" customFormat="1" ht="27" customHeight="1" x14ac:dyDescent="0.2">
      <c r="A8" s="24" t="s">
        <v>1286</v>
      </c>
      <c r="B8" s="120" t="s">
        <v>68</v>
      </c>
      <c r="C8" s="120" t="s">
        <v>68</v>
      </c>
      <c r="D8" s="120" t="s">
        <v>68</v>
      </c>
      <c r="E8" s="120" t="s">
        <v>68</v>
      </c>
      <c r="F8" s="120"/>
      <c r="G8" s="120" t="s">
        <v>68</v>
      </c>
      <c r="H8" s="120" t="s">
        <v>68</v>
      </c>
    </row>
    <row r="9" spans="1:8" s="11" customFormat="1" ht="27" customHeight="1" x14ac:dyDescent="0.2">
      <c r="A9" s="24" t="s">
        <v>73</v>
      </c>
      <c r="B9" s="120"/>
      <c r="C9" s="120" t="s">
        <v>68</v>
      </c>
      <c r="D9" s="120" t="s">
        <v>68</v>
      </c>
      <c r="E9" s="120" t="s">
        <v>68</v>
      </c>
      <c r="F9" s="120"/>
      <c r="G9" s="120"/>
      <c r="H9" s="120" t="s">
        <v>68</v>
      </c>
    </row>
    <row r="10" spans="1:8" s="11" customFormat="1" ht="27" customHeight="1" x14ac:dyDescent="0.2">
      <c r="A10" s="24" t="s">
        <v>72</v>
      </c>
      <c r="B10" s="120"/>
      <c r="C10" s="120" t="s">
        <v>68</v>
      </c>
      <c r="D10" s="120"/>
      <c r="E10" s="120" t="s">
        <v>68</v>
      </c>
      <c r="F10" s="120"/>
      <c r="G10" s="120"/>
      <c r="H10" s="120" t="s">
        <v>68</v>
      </c>
    </row>
    <row r="11" spans="1:8" s="11" customFormat="1" ht="27" customHeight="1" x14ac:dyDescent="0.2">
      <c r="A11" s="24" t="s">
        <v>77</v>
      </c>
      <c r="B11" s="120" t="s">
        <v>68</v>
      </c>
      <c r="C11" s="120" t="s">
        <v>68</v>
      </c>
      <c r="D11" s="120"/>
      <c r="E11" s="120" t="s">
        <v>68</v>
      </c>
      <c r="F11" s="120"/>
      <c r="G11" s="120"/>
      <c r="H11" s="120" t="s">
        <v>68</v>
      </c>
    </row>
    <row r="12" spans="1:8" s="11" customFormat="1" ht="27" customHeight="1" x14ac:dyDescent="0.2">
      <c r="A12" s="24" t="s">
        <v>234</v>
      </c>
      <c r="B12" s="120"/>
      <c r="C12" s="120" t="s">
        <v>68</v>
      </c>
      <c r="D12" s="120" t="s">
        <v>1287</v>
      </c>
      <c r="E12" s="120" t="s">
        <v>68</v>
      </c>
      <c r="F12" s="120"/>
      <c r="G12" s="120"/>
      <c r="H12" s="120"/>
    </row>
    <row r="13" spans="1:8" s="11" customFormat="1" ht="27" customHeight="1" x14ac:dyDescent="0.2">
      <c r="A13" s="24" t="s">
        <v>235</v>
      </c>
      <c r="B13" s="120"/>
      <c r="C13" s="120" t="s">
        <v>68</v>
      </c>
      <c r="D13" s="120"/>
      <c r="E13" s="120" t="s">
        <v>68</v>
      </c>
      <c r="F13" s="120"/>
      <c r="G13" s="120"/>
      <c r="H13" s="120" t="s">
        <v>68</v>
      </c>
    </row>
    <row r="14" spans="1:8" s="11" customFormat="1" ht="27" customHeight="1" x14ac:dyDescent="0.2">
      <c r="A14" s="24" t="s">
        <v>75</v>
      </c>
      <c r="B14" s="120"/>
      <c r="C14" s="120"/>
      <c r="D14" s="120"/>
      <c r="E14" s="120" t="s">
        <v>68</v>
      </c>
      <c r="F14" s="120" t="s">
        <v>68</v>
      </c>
      <c r="G14" s="120"/>
      <c r="H14" s="120"/>
    </row>
    <row r="15" spans="1:8" s="11" customFormat="1" ht="27" customHeight="1" x14ac:dyDescent="0.2">
      <c r="A15" s="24" t="s">
        <v>80</v>
      </c>
      <c r="B15" s="120"/>
      <c r="C15" s="120" t="s">
        <v>68</v>
      </c>
      <c r="D15" s="120" t="s">
        <v>68</v>
      </c>
      <c r="E15" s="120" t="s">
        <v>68</v>
      </c>
      <c r="F15" s="120"/>
      <c r="G15" s="120"/>
      <c r="H15" s="120" t="s">
        <v>68</v>
      </c>
    </row>
    <row r="16" spans="1:8" s="11" customFormat="1" ht="27" customHeight="1" x14ac:dyDescent="0.2">
      <c r="A16" s="24" t="s">
        <v>1288</v>
      </c>
      <c r="B16" s="120"/>
      <c r="C16" s="120" t="s">
        <v>68</v>
      </c>
      <c r="D16" s="120" t="s">
        <v>68</v>
      </c>
      <c r="E16" s="120" t="s">
        <v>68</v>
      </c>
      <c r="F16" s="120"/>
      <c r="G16" s="120" t="s">
        <v>68</v>
      </c>
      <c r="H16" s="120"/>
    </row>
    <row r="17" spans="1:8" s="11" customFormat="1" ht="27" customHeight="1" x14ac:dyDescent="0.2">
      <c r="A17" s="24" t="s">
        <v>74</v>
      </c>
      <c r="B17" s="120"/>
      <c r="C17" s="120" t="s">
        <v>68</v>
      </c>
      <c r="D17" s="120" t="s">
        <v>68</v>
      </c>
      <c r="E17" s="120" t="s">
        <v>68</v>
      </c>
      <c r="F17" s="120"/>
      <c r="G17" s="120" t="s">
        <v>68</v>
      </c>
      <c r="H17" s="120" t="s">
        <v>68</v>
      </c>
    </row>
    <row r="18" spans="1:8" s="11" customFormat="1" ht="27" customHeight="1" x14ac:dyDescent="0.2">
      <c r="A18" s="24" t="s">
        <v>82</v>
      </c>
      <c r="B18" s="120"/>
      <c r="C18" s="120"/>
      <c r="D18" s="120"/>
      <c r="E18" s="120" t="s">
        <v>1289</v>
      </c>
      <c r="F18" s="120"/>
      <c r="G18" s="120"/>
      <c r="H18" s="120" t="s">
        <v>68</v>
      </c>
    </row>
    <row r="19" spans="1:8" s="11" customFormat="1" ht="27" customHeight="1" x14ac:dyDescent="0.2">
      <c r="A19" s="24" t="s">
        <v>76</v>
      </c>
      <c r="B19" s="120"/>
      <c r="C19" s="120" t="s">
        <v>68</v>
      </c>
      <c r="D19" s="120" t="s">
        <v>68</v>
      </c>
      <c r="E19" s="120" t="s">
        <v>68</v>
      </c>
      <c r="F19" s="120"/>
      <c r="G19" s="120"/>
      <c r="H19" s="120" t="s">
        <v>68</v>
      </c>
    </row>
    <row r="20" spans="1:8" s="11" customFormat="1" ht="27" customHeight="1" x14ac:dyDescent="0.2">
      <c r="A20" s="24" t="s">
        <v>81</v>
      </c>
      <c r="B20" s="120"/>
      <c r="C20" s="120"/>
      <c r="D20" s="120"/>
      <c r="E20" s="120" t="s">
        <v>68</v>
      </c>
      <c r="F20" s="120"/>
      <c r="G20" s="120"/>
      <c r="H20" s="120" t="s">
        <v>68</v>
      </c>
    </row>
    <row r="21" spans="1:8" s="11" customFormat="1" ht="27" customHeight="1" x14ac:dyDescent="0.2">
      <c r="A21" s="24" t="s">
        <v>79</v>
      </c>
      <c r="B21" s="120"/>
      <c r="C21" s="120"/>
      <c r="D21" s="120" t="s">
        <v>68</v>
      </c>
      <c r="E21" s="120" t="s">
        <v>68</v>
      </c>
      <c r="F21" s="120" t="s">
        <v>68</v>
      </c>
      <c r="G21" s="120"/>
      <c r="H21" s="120"/>
    </row>
    <row r="22" spans="1:8" ht="36" customHeight="1" x14ac:dyDescent="0.2">
      <c r="A22" s="24" t="s">
        <v>1290</v>
      </c>
      <c r="B22" s="120" t="s">
        <v>68</v>
      </c>
      <c r="C22" s="120" t="s">
        <v>68</v>
      </c>
      <c r="D22" s="120" t="s">
        <v>68</v>
      </c>
      <c r="E22" s="120" t="s">
        <v>68</v>
      </c>
      <c r="F22" s="120"/>
      <c r="G22" s="120"/>
      <c r="H22" s="120" t="s">
        <v>68</v>
      </c>
    </row>
    <row r="23" spans="1:8" ht="22" customHeight="1" x14ac:dyDescent="0.2">
      <c r="A23" s="24" t="s">
        <v>78</v>
      </c>
      <c r="B23" s="120"/>
      <c r="C23" s="120" t="s">
        <v>68</v>
      </c>
      <c r="D23" s="120"/>
      <c r="E23" s="120" t="s">
        <v>68</v>
      </c>
      <c r="F23" s="120" t="s">
        <v>68</v>
      </c>
      <c r="G23" s="120"/>
      <c r="H23" s="120"/>
    </row>
    <row r="24" spans="1:8" ht="24" customHeight="1" x14ac:dyDescent="0.2">
      <c r="A24" s="100" t="s">
        <v>968</v>
      </c>
      <c r="B24" s="120"/>
      <c r="C24" s="120"/>
      <c r="D24" s="120"/>
      <c r="E24" s="120"/>
      <c r="F24" s="120"/>
      <c r="G24" s="120"/>
      <c r="H24" s="120"/>
    </row>
    <row r="25" spans="1:8" ht="21" customHeight="1" x14ac:dyDescent="0.2">
      <c r="A25" s="24" t="s">
        <v>236</v>
      </c>
      <c r="B25" s="120"/>
      <c r="C25" s="120" t="s">
        <v>68</v>
      </c>
      <c r="D25" s="120"/>
      <c r="E25" s="120" t="s">
        <v>68</v>
      </c>
      <c r="F25" s="120"/>
      <c r="G25" s="120"/>
      <c r="H25" s="120" t="s">
        <v>68</v>
      </c>
    </row>
    <row r="26" spans="1:8" ht="23" customHeight="1" x14ac:dyDescent="0.2">
      <c r="A26" s="24" t="s">
        <v>237</v>
      </c>
      <c r="B26" s="120"/>
      <c r="C26" s="120"/>
      <c r="D26" s="120"/>
      <c r="E26" s="120" t="s">
        <v>68</v>
      </c>
      <c r="F26" s="120"/>
      <c r="G26" s="120"/>
      <c r="H26" s="120" t="s">
        <v>68</v>
      </c>
    </row>
    <row r="27" spans="1:8" ht="27" customHeight="1" thickBot="1" x14ac:dyDescent="0.25">
      <c r="A27" s="122" t="s">
        <v>1291</v>
      </c>
      <c r="B27" s="123"/>
      <c r="C27" s="123"/>
      <c r="D27" s="123"/>
      <c r="E27" s="123" t="s">
        <v>68</v>
      </c>
      <c r="F27" s="123"/>
      <c r="G27" s="123"/>
      <c r="H27" s="123"/>
    </row>
    <row r="28" spans="1:8" ht="296" customHeight="1" x14ac:dyDescent="0.2">
      <c r="A28" s="109" t="s">
        <v>1292</v>
      </c>
      <c r="B28" s="137"/>
      <c r="C28" s="137"/>
      <c r="D28" s="137"/>
      <c r="E28" s="137"/>
      <c r="F28" s="137"/>
      <c r="G28" s="137"/>
      <c r="H28" s="137"/>
    </row>
  </sheetData>
  <mergeCells count="1">
    <mergeCell ref="A28:H28"/>
  </mergeCells>
  <pageMargins left="0.75" right="0.75" top="1" bottom="1" header="0.5" footer="0.5"/>
  <pageSetup paperSize="9" orientation="portrait" horizontalDpi="4294967292" verticalDpi="429496729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99B09-E68C-8245-9DC8-5465FDBA79B5}">
  <dimension ref="A1:G17"/>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5" width="14" style="10" customWidth="1"/>
    <col min="6" max="7" width="14" style="32" customWidth="1"/>
    <col min="8" max="16384" width="10.6640625" style="32"/>
  </cols>
  <sheetData>
    <row r="1" spans="1:7" ht="15" customHeight="1" x14ac:dyDescent="0.2">
      <c r="A1" s="102" t="str">
        <f>HYPERLINK("#'Index'!A1","Back to index")</f>
        <v>Back to index</v>
      </c>
    </row>
    <row r="2" spans="1:7" ht="45" customHeight="1" x14ac:dyDescent="0.25">
      <c r="A2" s="9" t="s">
        <v>985</v>
      </c>
    </row>
    <row r="3" spans="1:7" ht="21" customHeight="1" x14ac:dyDescent="0.2">
      <c r="A3" s="12" t="s">
        <v>531</v>
      </c>
      <c r="B3" s="13"/>
      <c r="C3" s="13"/>
      <c r="D3" s="13"/>
      <c r="E3" s="14"/>
    </row>
    <row r="4" spans="1:7" ht="16" x14ac:dyDescent="0.2">
      <c r="A4" s="15"/>
      <c r="B4" s="14"/>
      <c r="E4" s="134"/>
    </row>
    <row r="5" spans="1:7" ht="19" customHeight="1" thickBot="1" x14ac:dyDescent="0.25">
      <c r="A5" s="38"/>
      <c r="B5" s="37"/>
      <c r="C5" s="95" t="s">
        <v>1293</v>
      </c>
      <c r="D5" s="37" t="s">
        <v>1294</v>
      </c>
      <c r="E5" s="37" t="s">
        <v>238</v>
      </c>
      <c r="F5" s="37" t="s">
        <v>239</v>
      </c>
      <c r="G5" s="37" t="s">
        <v>240</v>
      </c>
    </row>
    <row r="6" spans="1:7" ht="19" customHeight="1" x14ac:dyDescent="0.2">
      <c r="A6" s="138"/>
      <c r="B6" s="139"/>
      <c r="C6" s="140"/>
      <c r="D6" s="139"/>
      <c r="E6" s="139"/>
      <c r="F6" s="139"/>
      <c r="G6" s="139"/>
    </row>
    <row r="7" spans="1:7" s="35" customFormat="1" ht="15" customHeight="1" x14ac:dyDescent="0.2">
      <c r="A7" s="23" t="s">
        <v>1295</v>
      </c>
      <c r="B7" s="22" t="s">
        <v>224</v>
      </c>
      <c r="C7" s="141" t="s">
        <v>1296</v>
      </c>
      <c r="D7" s="22" t="s">
        <v>539</v>
      </c>
      <c r="E7" s="22" t="s">
        <v>540</v>
      </c>
      <c r="F7" s="22" t="s">
        <v>541</v>
      </c>
      <c r="G7" s="22" t="s">
        <v>542</v>
      </c>
    </row>
    <row r="8" spans="1:7" s="31" customFormat="1" ht="19" customHeight="1" x14ac:dyDescent="0.2">
      <c r="A8" s="24" t="s">
        <v>532</v>
      </c>
      <c r="B8" s="25" t="s">
        <v>224</v>
      </c>
      <c r="C8" s="99" t="s">
        <v>1297</v>
      </c>
      <c r="D8" s="25" t="s">
        <v>543</v>
      </c>
      <c r="E8" s="25" t="s">
        <v>544</v>
      </c>
      <c r="F8" s="25" t="s">
        <v>545</v>
      </c>
      <c r="G8" s="25" t="s">
        <v>546</v>
      </c>
    </row>
    <row r="9" spans="1:7" ht="18" customHeight="1" x14ac:dyDescent="0.2">
      <c r="A9" s="24" t="s">
        <v>533</v>
      </c>
      <c r="B9" s="25" t="s">
        <v>224</v>
      </c>
      <c r="C9" s="99" t="s">
        <v>1298</v>
      </c>
      <c r="D9" s="25" t="s">
        <v>547</v>
      </c>
      <c r="E9" s="25" t="s">
        <v>548</v>
      </c>
      <c r="F9" s="25" t="s">
        <v>549</v>
      </c>
      <c r="G9" s="25" t="s">
        <v>550</v>
      </c>
    </row>
    <row r="10" spans="1:7" ht="17" customHeight="1" x14ac:dyDescent="0.2">
      <c r="A10" s="24" t="s">
        <v>534</v>
      </c>
      <c r="B10" s="25" t="s">
        <v>573</v>
      </c>
      <c r="C10" s="99" t="s">
        <v>1299</v>
      </c>
      <c r="D10" s="25" t="s">
        <v>551</v>
      </c>
      <c r="E10" s="25" t="s">
        <v>552</v>
      </c>
      <c r="F10" s="25" t="s">
        <v>553</v>
      </c>
      <c r="G10" s="25" t="s">
        <v>554</v>
      </c>
    </row>
    <row r="11" spans="1:7" ht="17" customHeight="1" x14ac:dyDescent="0.2">
      <c r="A11" s="24" t="s">
        <v>535</v>
      </c>
      <c r="B11" s="25" t="s">
        <v>1300</v>
      </c>
      <c r="C11" s="99" t="s">
        <v>555</v>
      </c>
      <c r="D11" s="25" t="s">
        <v>555</v>
      </c>
      <c r="E11" s="25" t="s">
        <v>555</v>
      </c>
      <c r="F11" s="25" t="s">
        <v>555</v>
      </c>
      <c r="G11" s="25" t="s">
        <v>555</v>
      </c>
    </row>
    <row r="12" spans="1:7" ht="15" customHeight="1" x14ac:dyDescent="0.2">
      <c r="A12" s="24" t="s">
        <v>536</v>
      </c>
      <c r="B12" s="25" t="s">
        <v>224</v>
      </c>
      <c r="C12" s="99" t="s">
        <v>1301</v>
      </c>
      <c r="D12" s="25" t="s">
        <v>556</v>
      </c>
      <c r="E12" s="25" t="s">
        <v>557</v>
      </c>
      <c r="F12" s="25" t="s">
        <v>558</v>
      </c>
      <c r="G12" s="25" t="s">
        <v>559</v>
      </c>
    </row>
    <row r="13" spans="1:7" ht="19" customHeight="1" x14ac:dyDescent="0.2">
      <c r="A13" s="24" t="s">
        <v>1302</v>
      </c>
      <c r="B13" s="25" t="s">
        <v>7</v>
      </c>
      <c r="C13" s="99" t="s">
        <v>32</v>
      </c>
      <c r="D13" s="25" t="s">
        <v>218</v>
      </c>
      <c r="E13" s="25" t="s">
        <v>209</v>
      </c>
      <c r="F13" s="25" t="s">
        <v>32</v>
      </c>
      <c r="G13" s="25" t="s">
        <v>11</v>
      </c>
    </row>
    <row r="14" spans="1:7" ht="15" customHeight="1" x14ac:dyDescent="0.2">
      <c r="A14" s="24" t="s">
        <v>537</v>
      </c>
      <c r="B14" s="25" t="s">
        <v>7</v>
      </c>
      <c r="C14" s="99" t="s">
        <v>564</v>
      </c>
      <c r="D14" s="25" t="s">
        <v>560</v>
      </c>
      <c r="E14" s="25" t="s">
        <v>561</v>
      </c>
      <c r="F14" s="25" t="s">
        <v>562</v>
      </c>
      <c r="G14" s="25" t="s">
        <v>563</v>
      </c>
    </row>
    <row r="15" spans="1:7" ht="15" customHeight="1" x14ac:dyDescent="0.2">
      <c r="A15" s="24" t="s">
        <v>538</v>
      </c>
      <c r="B15" s="25" t="s">
        <v>224</v>
      </c>
      <c r="C15" s="99" t="s">
        <v>1303</v>
      </c>
      <c r="D15" s="25" t="s">
        <v>565</v>
      </c>
      <c r="E15" s="25" t="s">
        <v>566</v>
      </c>
      <c r="F15" s="25" t="s">
        <v>567</v>
      </c>
      <c r="G15" s="25" t="s">
        <v>568</v>
      </c>
    </row>
    <row r="16" spans="1:7" ht="37" customHeight="1" thickBot="1" x14ac:dyDescent="0.25">
      <c r="A16" s="130" t="s">
        <v>1304</v>
      </c>
      <c r="B16" s="130"/>
      <c r="C16" s="128" t="s">
        <v>1305</v>
      </c>
      <c r="D16" s="129" t="s">
        <v>569</v>
      </c>
      <c r="E16" s="129" t="s">
        <v>570</v>
      </c>
      <c r="F16" s="129" t="s">
        <v>571</v>
      </c>
      <c r="G16" s="129" t="s">
        <v>572</v>
      </c>
    </row>
    <row r="17" spans="1:7" ht="159" customHeight="1" x14ac:dyDescent="0.2">
      <c r="A17" s="109" t="s">
        <v>1306</v>
      </c>
      <c r="B17" s="109"/>
      <c r="C17" s="109"/>
      <c r="D17" s="109"/>
      <c r="E17" s="109"/>
      <c r="F17" s="109"/>
      <c r="G17" s="109"/>
    </row>
  </sheetData>
  <mergeCells count="1">
    <mergeCell ref="A17:G17"/>
  </mergeCells>
  <pageMargins left="0.75" right="0.75" top="1" bottom="1" header="0.5" footer="0.5"/>
  <pageSetup paperSize="9"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AC2E1-7194-324F-94FD-77314182C1F4}">
  <dimension ref="A1:B15"/>
  <sheetViews>
    <sheetView showGridLines="0" zoomScaleNormal="100" workbookViewId="0">
      <selection activeCell="A2" sqref="A2"/>
    </sheetView>
  </sheetViews>
  <sheetFormatPr baseColWidth="10" defaultColWidth="10.6640625" defaultRowHeight="15" customHeight="1" x14ac:dyDescent="0.2"/>
  <cols>
    <col min="1" max="1" width="30.83203125" style="32" customWidth="1"/>
    <col min="2" max="2" width="42.5" style="10" customWidth="1"/>
    <col min="3" max="16384" width="10.6640625" style="32"/>
  </cols>
  <sheetData>
    <row r="1" spans="1:2" ht="15" customHeight="1" x14ac:dyDescent="0.2">
      <c r="A1" s="102" t="str">
        <f>HYPERLINK("#'Index'!A1","Back to index")</f>
        <v>Back to index</v>
      </c>
    </row>
    <row r="2" spans="1:2" ht="45" customHeight="1" x14ac:dyDescent="0.25">
      <c r="A2" s="9" t="s">
        <v>985</v>
      </c>
    </row>
    <row r="3" spans="1:2" ht="21" customHeight="1" x14ac:dyDescent="0.2">
      <c r="A3" s="105" t="s">
        <v>574</v>
      </c>
    </row>
    <row r="4" spans="1:2" ht="17" thickBot="1" x14ac:dyDescent="0.25">
      <c r="A4" s="142"/>
      <c r="B4" s="142"/>
    </row>
    <row r="5" spans="1:2" s="11" customFormat="1" ht="16" x14ac:dyDescent="0.2">
      <c r="A5" s="143"/>
      <c r="B5" s="144"/>
    </row>
    <row r="6" spans="1:2" s="8" customFormat="1" ht="17" x14ac:dyDescent="0.2">
      <c r="A6" s="145" t="s">
        <v>575</v>
      </c>
      <c r="B6" s="28" t="s">
        <v>576</v>
      </c>
    </row>
    <row r="7" spans="1:2" s="11" customFormat="1" ht="34" x14ac:dyDescent="0.2">
      <c r="A7" s="146" t="s">
        <v>978</v>
      </c>
      <c r="B7" s="24" t="s">
        <v>577</v>
      </c>
    </row>
    <row r="8" spans="1:2" s="11" customFormat="1" ht="17" x14ac:dyDescent="0.2">
      <c r="A8" s="146" t="s">
        <v>578</v>
      </c>
      <c r="B8" s="24" t="s">
        <v>579</v>
      </c>
    </row>
    <row r="9" spans="1:2" s="11" customFormat="1" ht="63" customHeight="1" x14ac:dyDescent="0.2">
      <c r="A9" s="146" t="s">
        <v>580</v>
      </c>
      <c r="B9" s="24" t="s">
        <v>581</v>
      </c>
    </row>
    <row r="10" spans="1:2" s="11" customFormat="1" ht="17" x14ac:dyDescent="0.2">
      <c r="A10" s="146" t="s">
        <v>582</v>
      </c>
      <c r="B10" s="24" t="s">
        <v>583</v>
      </c>
    </row>
    <row r="11" spans="1:2" s="11" customFormat="1" ht="17" x14ac:dyDescent="0.2">
      <c r="A11" s="146" t="s">
        <v>584</v>
      </c>
      <c r="B11" s="24" t="s">
        <v>585</v>
      </c>
    </row>
    <row r="12" spans="1:2" s="11" customFormat="1" ht="17" x14ac:dyDescent="0.2">
      <c r="A12" s="146" t="s">
        <v>586</v>
      </c>
      <c r="B12" s="24" t="s">
        <v>1307</v>
      </c>
    </row>
    <row r="13" spans="1:2" s="11" customFormat="1" ht="17" x14ac:dyDescent="0.2">
      <c r="A13" s="146" t="s">
        <v>587</v>
      </c>
      <c r="B13" s="24" t="s">
        <v>588</v>
      </c>
    </row>
    <row r="14" spans="1:2" s="11" customFormat="1" ht="17" x14ac:dyDescent="0.2">
      <c r="A14" s="146" t="s">
        <v>589</v>
      </c>
      <c r="B14" s="24" t="s">
        <v>590</v>
      </c>
    </row>
    <row r="15" spans="1:2" s="11" customFormat="1" ht="17" thickBot="1" x14ac:dyDescent="0.25">
      <c r="A15" s="147" t="s">
        <v>591</v>
      </c>
      <c r="B15" s="147" t="s">
        <v>592</v>
      </c>
    </row>
  </sheetData>
  <mergeCells count="2">
    <mergeCell ref="A4:B4"/>
    <mergeCell ref="A5:B5"/>
  </mergeCells>
  <pageMargins left="0.75" right="0.75" top="1" bottom="1" header="0.5" footer="0.5"/>
  <pageSetup paperSize="9"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DDAB-7905-B34F-BE9C-095786A68E36}">
  <dimension ref="A1:B20"/>
  <sheetViews>
    <sheetView showGridLines="0" zoomScaleNormal="100" workbookViewId="0">
      <selection activeCell="A2" sqref="A2"/>
    </sheetView>
  </sheetViews>
  <sheetFormatPr baseColWidth="10" defaultColWidth="10.6640625" defaultRowHeight="15" customHeight="1" x14ac:dyDescent="0.2"/>
  <cols>
    <col min="1" max="1" width="30.83203125" style="32" customWidth="1"/>
    <col min="2" max="2" width="42.5" style="10" customWidth="1"/>
    <col min="3" max="16384" width="10.6640625" style="32"/>
  </cols>
  <sheetData>
    <row r="1" spans="1:2" ht="15" customHeight="1" x14ac:dyDescent="0.2">
      <c r="A1" s="102" t="str">
        <f>HYPERLINK("#'Index'!A1","Back to index")</f>
        <v>Back to index</v>
      </c>
    </row>
    <row r="2" spans="1:2" ht="44" customHeight="1" x14ac:dyDescent="0.25">
      <c r="A2" s="9" t="s">
        <v>985</v>
      </c>
    </row>
    <row r="3" spans="1:2" ht="21" customHeight="1" x14ac:dyDescent="0.2">
      <c r="A3" s="105" t="s">
        <v>1308</v>
      </c>
    </row>
    <row r="4" spans="1:2" ht="17" thickBot="1" x14ac:dyDescent="0.25">
      <c r="A4" s="142"/>
      <c r="B4" s="142"/>
    </row>
    <row r="5" spans="1:2" s="11" customFormat="1" ht="16" x14ac:dyDescent="0.2">
      <c r="A5" s="143"/>
      <c r="B5" s="144"/>
    </row>
    <row r="6" spans="1:2" s="8" customFormat="1" ht="16" customHeight="1" x14ac:dyDescent="0.2">
      <c r="A6" s="148" t="s">
        <v>47</v>
      </c>
      <c r="B6" s="23" t="s">
        <v>48</v>
      </c>
    </row>
    <row r="7" spans="1:2" s="11" customFormat="1" ht="36" customHeight="1" x14ac:dyDescent="0.2">
      <c r="A7" s="146" t="s">
        <v>1309</v>
      </c>
      <c r="B7" s="24" t="s">
        <v>49</v>
      </c>
    </row>
    <row r="8" spans="1:2" s="11" customFormat="1" ht="16" customHeight="1" x14ac:dyDescent="0.2">
      <c r="A8" s="146" t="s">
        <v>1310</v>
      </c>
      <c r="B8" s="24" t="s">
        <v>1311</v>
      </c>
    </row>
    <row r="9" spans="1:2" s="11" customFormat="1" ht="16" customHeight="1" x14ac:dyDescent="0.2">
      <c r="A9" s="146" t="s">
        <v>50</v>
      </c>
      <c r="B9" s="24" t="s">
        <v>51</v>
      </c>
    </row>
    <row r="10" spans="1:2" s="11" customFormat="1" ht="16" customHeight="1" x14ac:dyDescent="0.2">
      <c r="A10" s="146" t="s">
        <v>210</v>
      </c>
      <c r="B10" s="24" t="s">
        <v>971</v>
      </c>
    </row>
    <row r="11" spans="1:2" s="11" customFormat="1" ht="16" customHeight="1" x14ac:dyDescent="0.2">
      <c r="A11" s="146" t="s">
        <v>52</v>
      </c>
      <c r="B11" s="24" t="s">
        <v>53</v>
      </c>
    </row>
    <row r="12" spans="1:2" s="11" customFormat="1" ht="18" customHeight="1" x14ac:dyDescent="0.2">
      <c r="A12" s="146" t="s">
        <v>54</v>
      </c>
      <c r="B12" s="24" t="s">
        <v>55</v>
      </c>
    </row>
    <row r="13" spans="1:2" s="11" customFormat="1" ht="16" customHeight="1" x14ac:dyDescent="0.2">
      <c r="A13" s="146" t="s">
        <v>972</v>
      </c>
      <c r="B13" s="24" t="s">
        <v>56</v>
      </c>
    </row>
    <row r="14" spans="1:2" s="11" customFormat="1" ht="16" customHeight="1" x14ac:dyDescent="0.2">
      <c r="A14" s="146" t="s">
        <v>973</v>
      </c>
      <c r="B14" s="24" t="s">
        <v>57</v>
      </c>
    </row>
    <row r="15" spans="1:2" s="11" customFormat="1" ht="16" customHeight="1" x14ac:dyDescent="0.2">
      <c r="A15" s="146" t="s">
        <v>58</v>
      </c>
      <c r="B15" s="24" t="s">
        <v>59</v>
      </c>
    </row>
    <row r="16" spans="1:2" s="11" customFormat="1" ht="16" customHeight="1" x14ac:dyDescent="0.2">
      <c r="A16" s="146" t="s">
        <v>60</v>
      </c>
      <c r="B16" s="24" t="s">
        <v>61</v>
      </c>
    </row>
    <row r="17" spans="1:2" ht="16" customHeight="1" x14ac:dyDescent="0.2">
      <c r="A17" s="146" t="s">
        <v>66</v>
      </c>
      <c r="B17" s="24" t="s">
        <v>67</v>
      </c>
    </row>
    <row r="18" spans="1:2" ht="16" customHeight="1" x14ac:dyDescent="0.2">
      <c r="A18" s="146" t="s">
        <v>63</v>
      </c>
      <c r="B18" s="24" t="s">
        <v>62</v>
      </c>
    </row>
    <row r="19" spans="1:2" ht="16" customHeight="1" thickBot="1" x14ac:dyDescent="0.25">
      <c r="A19" s="147" t="s">
        <v>64</v>
      </c>
      <c r="B19" s="147" t="s">
        <v>65</v>
      </c>
    </row>
    <row r="20" spans="1:2" ht="15" customHeight="1" x14ac:dyDescent="0.2">
      <c r="A20" s="124"/>
      <c r="B20" s="124"/>
    </row>
  </sheetData>
  <mergeCells count="3">
    <mergeCell ref="A4:B4"/>
    <mergeCell ref="A5:B5"/>
    <mergeCell ref="A20:B20"/>
  </mergeCells>
  <pageMargins left="0.75" right="0.75" top="1" bottom="1" header="0.5" footer="0.5"/>
  <pageSetup paperSize="9" orientation="portrait" horizontalDpi="4294967292" verticalDpi="429496729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E4B50-7131-1447-B2CC-17AC36DD8407}">
  <dimension ref="A1:E55"/>
  <sheetViews>
    <sheetView showGridLines="0" zoomScaleNormal="100" workbookViewId="0">
      <selection activeCell="A2" sqref="A2"/>
    </sheetView>
  </sheetViews>
  <sheetFormatPr baseColWidth="10" defaultColWidth="10.6640625" defaultRowHeight="15" customHeight="1" x14ac:dyDescent="0.2"/>
  <cols>
    <col min="1" max="1" width="5.1640625" style="150" customWidth="1"/>
    <col min="2" max="2" width="19.1640625" style="150" customWidth="1"/>
    <col min="3" max="3" width="24.1640625" style="150" customWidth="1"/>
    <col min="4" max="4" width="13" style="149" customWidth="1"/>
    <col min="5" max="5" width="18.33203125" style="149" customWidth="1"/>
    <col min="6" max="207" width="14" style="150" customWidth="1"/>
    <col min="208" max="256" width="10.6640625" style="150"/>
    <col min="257" max="257" width="5.1640625" style="150" customWidth="1"/>
    <col min="258" max="258" width="19.1640625" style="150" customWidth="1"/>
    <col min="259" max="259" width="20.6640625" style="150" customWidth="1"/>
    <col min="260" max="260" width="13" style="150" customWidth="1"/>
    <col min="261" max="261" width="18.33203125" style="150" customWidth="1"/>
    <col min="262" max="463" width="14" style="150" customWidth="1"/>
    <col min="464" max="512" width="10.6640625" style="150"/>
    <col min="513" max="513" width="5.1640625" style="150" customWidth="1"/>
    <col min="514" max="514" width="19.1640625" style="150" customWidth="1"/>
    <col min="515" max="515" width="20.6640625" style="150" customWidth="1"/>
    <col min="516" max="516" width="13" style="150" customWidth="1"/>
    <col min="517" max="517" width="18.33203125" style="150" customWidth="1"/>
    <col min="518" max="719" width="14" style="150" customWidth="1"/>
    <col min="720" max="768" width="10.6640625" style="150"/>
    <col min="769" max="769" width="5.1640625" style="150" customWidth="1"/>
    <col min="770" max="770" width="19.1640625" style="150" customWidth="1"/>
    <col min="771" max="771" width="20.6640625" style="150" customWidth="1"/>
    <col min="772" max="772" width="13" style="150" customWidth="1"/>
    <col min="773" max="773" width="18.33203125" style="150" customWidth="1"/>
    <col min="774" max="975" width="14" style="150" customWidth="1"/>
    <col min="976" max="1024" width="10.6640625" style="150"/>
    <col min="1025" max="1025" width="5.1640625" style="150" customWidth="1"/>
    <col min="1026" max="1026" width="19.1640625" style="150" customWidth="1"/>
    <col min="1027" max="1027" width="20.6640625" style="150" customWidth="1"/>
    <col min="1028" max="1028" width="13" style="150" customWidth="1"/>
    <col min="1029" max="1029" width="18.33203125" style="150" customWidth="1"/>
    <col min="1030" max="1231" width="14" style="150" customWidth="1"/>
    <col min="1232" max="1280" width="10.6640625" style="150"/>
    <col min="1281" max="1281" width="5.1640625" style="150" customWidth="1"/>
    <col min="1282" max="1282" width="19.1640625" style="150" customWidth="1"/>
    <col min="1283" max="1283" width="20.6640625" style="150" customWidth="1"/>
    <col min="1284" max="1284" width="13" style="150" customWidth="1"/>
    <col min="1285" max="1285" width="18.33203125" style="150" customWidth="1"/>
    <col min="1286" max="1487" width="14" style="150" customWidth="1"/>
    <col min="1488" max="1536" width="10.6640625" style="150"/>
    <col min="1537" max="1537" width="5.1640625" style="150" customWidth="1"/>
    <col min="1538" max="1538" width="19.1640625" style="150" customWidth="1"/>
    <col min="1539" max="1539" width="20.6640625" style="150" customWidth="1"/>
    <col min="1540" max="1540" width="13" style="150" customWidth="1"/>
    <col min="1541" max="1541" width="18.33203125" style="150" customWidth="1"/>
    <col min="1542" max="1743" width="14" style="150" customWidth="1"/>
    <col min="1744" max="1792" width="10.6640625" style="150"/>
    <col min="1793" max="1793" width="5.1640625" style="150" customWidth="1"/>
    <col min="1794" max="1794" width="19.1640625" style="150" customWidth="1"/>
    <col min="1795" max="1795" width="20.6640625" style="150" customWidth="1"/>
    <col min="1796" max="1796" width="13" style="150" customWidth="1"/>
    <col min="1797" max="1797" width="18.33203125" style="150" customWidth="1"/>
    <col min="1798" max="1999" width="14" style="150" customWidth="1"/>
    <col min="2000" max="2048" width="10.6640625" style="150"/>
    <col min="2049" max="2049" width="5.1640625" style="150" customWidth="1"/>
    <col min="2050" max="2050" width="19.1640625" style="150" customWidth="1"/>
    <col min="2051" max="2051" width="20.6640625" style="150" customWidth="1"/>
    <col min="2052" max="2052" width="13" style="150" customWidth="1"/>
    <col min="2053" max="2053" width="18.33203125" style="150" customWidth="1"/>
    <col min="2054" max="2255" width="14" style="150" customWidth="1"/>
    <col min="2256" max="2304" width="10.6640625" style="150"/>
    <col min="2305" max="2305" width="5.1640625" style="150" customWidth="1"/>
    <col min="2306" max="2306" width="19.1640625" style="150" customWidth="1"/>
    <col min="2307" max="2307" width="20.6640625" style="150" customWidth="1"/>
    <col min="2308" max="2308" width="13" style="150" customWidth="1"/>
    <col min="2309" max="2309" width="18.33203125" style="150" customWidth="1"/>
    <col min="2310" max="2511" width="14" style="150" customWidth="1"/>
    <col min="2512" max="2560" width="10.6640625" style="150"/>
    <col min="2561" max="2561" width="5.1640625" style="150" customWidth="1"/>
    <col min="2562" max="2562" width="19.1640625" style="150" customWidth="1"/>
    <col min="2563" max="2563" width="20.6640625" style="150" customWidth="1"/>
    <col min="2564" max="2564" width="13" style="150" customWidth="1"/>
    <col min="2565" max="2565" width="18.33203125" style="150" customWidth="1"/>
    <col min="2566" max="2767" width="14" style="150" customWidth="1"/>
    <col min="2768" max="2816" width="10.6640625" style="150"/>
    <col min="2817" max="2817" width="5.1640625" style="150" customWidth="1"/>
    <col min="2818" max="2818" width="19.1640625" style="150" customWidth="1"/>
    <col min="2819" max="2819" width="20.6640625" style="150" customWidth="1"/>
    <col min="2820" max="2820" width="13" style="150" customWidth="1"/>
    <col min="2821" max="2821" width="18.33203125" style="150" customWidth="1"/>
    <col min="2822" max="3023" width="14" style="150" customWidth="1"/>
    <col min="3024" max="3072" width="10.6640625" style="150"/>
    <col min="3073" max="3073" width="5.1640625" style="150" customWidth="1"/>
    <col min="3074" max="3074" width="19.1640625" style="150" customWidth="1"/>
    <col min="3075" max="3075" width="20.6640625" style="150" customWidth="1"/>
    <col min="3076" max="3076" width="13" style="150" customWidth="1"/>
    <col min="3077" max="3077" width="18.33203125" style="150" customWidth="1"/>
    <col min="3078" max="3279" width="14" style="150" customWidth="1"/>
    <col min="3280" max="3328" width="10.6640625" style="150"/>
    <col min="3329" max="3329" width="5.1640625" style="150" customWidth="1"/>
    <col min="3330" max="3330" width="19.1640625" style="150" customWidth="1"/>
    <col min="3331" max="3331" width="20.6640625" style="150" customWidth="1"/>
    <col min="3332" max="3332" width="13" style="150" customWidth="1"/>
    <col min="3333" max="3333" width="18.33203125" style="150" customWidth="1"/>
    <col min="3334" max="3535" width="14" style="150" customWidth="1"/>
    <col min="3536" max="3584" width="10.6640625" style="150"/>
    <col min="3585" max="3585" width="5.1640625" style="150" customWidth="1"/>
    <col min="3586" max="3586" width="19.1640625" style="150" customWidth="1"/>
    <col min="3587" max="3587" width="20.6640625" style="150" customWidth="1"/>
    <col min="3588" max="3588" width="13" style="150" customWidth="1"/>
    <col min="3589" max="3589" width="18.33203125" style="150" customWidth="1"/>
    <col min="3590" max="3791" width="14" style="150" customWidth="1"/>
    <col min="3792" max="3840" width="10.6640625" style="150"/>
    <col min="3841" max="3841" width="5.1640625" style="150" customWidth="1"/>
    <col min="3842" max="3842" width="19.1640625" style="150" customWidth="1"/>
    <col min="3843" max="3843" width="20.6640625" style="150" customWidth="1"/>
    <col min="3844" max="3844" width="13" style="150" customWidth="1"/>
    <col min="3845" max="3845" width="18.33203125" style="150" customWidth="1"/>
    <col min="3846" max="4047" width="14" style="150" customWidth="1"/>
    <col min="4048" max="4096" width="10.6640625" style="150"/>
    <col min="4097" max="4097" width="5.1640625" style="150" customWidth="1"/>
    <col min="4098" max="4098" width="19.1640625" style="150" customWidth="1"/>
    <col min="4099" max="4099" width="20.6640625" style="150" customWidth="1"/>
    <col min="4100" max="4100" width="13" style="150" customWidth="1"/>
    <col min="4101" max="4101" width="18.33203125" style="150" customWidth="1"/>
    <col min="4102" max="4303" width="14" style="150" customWidth="1"/>
    <col min="4304" max="4352" width="10.6640625" style="150"/>
    <col min="4353" max="4353" width="5.1640625" style="150" customWidth="1"/>
    <col min="4354" max="4354" width="19.1640625" style="150" customWidth="1"/>
    <col min="4355" max="4355" width="20.6640625" style="150" customWidth="1"/>
    <col min="4356" max="4356" width="13" style="150" customWidth="1"/>
    <col min="4357" max="4357" width="18.33203125" style="150" customWidth="1"/>
    <col min="4358" max="4559" width="14" style="150" customWidth="1"/>
    <col min="4560" max="4608" width="10.6640625" style="150"/>
    <col min="4609" max="4609" width="5.1640625" style="150" customWidth="1"/>
    <col min="4610" max="4610" width="19.1640625" style="150" customWidth="1"/>
    <col min="4611" max="4611" width="20.6640625" style="150" customWidth="1"/>
    <col min="4612" max="4612" width="13" style="150" customWidth="1"/>
    <col min="4613" max="4613" width="18.33203125" style="150" customWidth="1"/>
    <col min="4614" max="4815" width="14" style="150" customWidth="1"/>
    <col min="4816" max="4864" width="10.6640625" style="150"/>
    <col min="4865" max="4865" width="5.1640625" style="150" customWidth="1"/>
    <col min="4866" max="4866" width="19.1640625" style="150" customWidth="1"/>
    <col min="4867" max="4867" width="20.6640625" style="150" customWidth="1"/>
    <col min="4868" max="4868" width="13" style="150" customWidth="1"/>
    <col min="4869" max="4869" width="18.33203125" style="150" customWidth="1"/>
    <col min="4870" max="5071" width="14" style="150" customWidth="1"/>
    <col min="5072" max="5120" width="10.6640625" style="150"/>
    <col min="5121" max="5121" width="5.1640625" style="150" customWidth="1"/>
    <col min="5122" max="5122" width="19.1640625" style="150" customWidth="1"/>
    <col min="5123" max="5123" width="20.6640625" style="150" customWidth="1"/>
    <col min="5124" max="5124" width="13" style="150" customWidth="1"/>
    <col min="5125" max="5125" width="18.33203125" style="150" customWidth="1"/>
    <col min="5126" max="5327" width="14" style="150" customWidth="1"/>
    <col min="5328" max="5376" width="10.6640625" style="150"/>
    <col min="5377" max="5377" width="5.1640625" style="150" customWidth="1"/>
    <col min="5378" max="5378" width="19.1640625" style="150" customWidth="1"/>
    <col min="5379" max="5379" width="20.6640625" style="150" customWidth="1"/>
    <col min="5380" max="5380" width="13" style="150" customWidth="1"/>
    <col min="5381" max="5381" width="18.33203125" style="150" customWidth="1"/>
    <col min="5382" max="5583" width="14" style="150" customWidth="1"/>
    <col min="5584" max="5632" width="10.6640625" style="150"/>
    <col min="5633" max="5633" width="5.1640625" style="150" customWidth="1"/>
    <col min="5634" max="5634" width="19.1640625" style="150" customWidth="1"/>
    <col min="5635" max="5635" width="20.6640625" style="150" customWidth="1"/>
    <col min="5636" max="5636" width="13" style="150" customWidth="1"/>
    <col min="5637" max="5637" width="18.33203125" style="150" customWidth="1"/>
    <col min="5638" max="5839" width="14" style="150" customWidth="1"/>
    <col min="5840" max="5888" width="10.6640625" style="150"/>
    <col min="5889" max="5889" width="5.1640625" style="150" customWidth="1"/>
    <col min="5890" max="5890" width="19.1640625" style="150" customWidth="1"/>
    <col min="5891" max="5891" width="20.6640625" style="150" customWidth="1"/>
    <col min="5892" max="5892" width="13" style="150" customWidth="1"/>
    <col min="5893" max="5893" width="18.33203125" style="150" customWidth="1"/>
    <col min="5894" max="6095" width="14" style="150" customWidth="1"/>
    <col min="6096" max="6144" width="10.6640625" style="150"/>
    <col min="6145" max="6145" width="5.1640625" style="150" customWidth="1"/>
    <col min="6146" max="6146" width="19.1640625" style="150" customWidth="1"/>
    <col min="6147" max="6147" width="20.6640625" style="150" customWidth="1"/>
    <col min="6148" max="6148" width="13" style="150" customWidth="1"/>
    <col min="6149" max="6149" width="18.33203125" style="150" customWidth="1"/>
    <col min="6150" max="6351" width="14" style="150" customWidth="1"/>
    <col min="6352" max="6400" width="10.6640625" style="150"/>
    <col min="6401" max="6401" width="5.1640625" style="150" customWidth="1"/>
    <col min="6402" max="6402" width="19.1640625" style="150" customWidth="1"/>
    <col min="6403" max="6403" width="20.6640625" style="150" customWidth="1"/>
    <col min="6404" max="6404" width="13" style="150" customWidth="1"/>
    <col min="6405" max="6405" width="18.33203125" style="150" customWidth="1"/>
    <col min="6406" max="6607" width="14" style="150" customWidth="1"/>
    <col min="6608" max="6656" width="10.6640625" style="150"/>
    <col min="6657" max="6657" width="5.1640625" style="150" customWidth="1"/>
    <col min="6658" max="6658" width="19.1640625" style="150" customWidth="1"/>
    <col min="6659" max="6659" width="20.6640625" style="150" customWidth="1"/>
    <col min="6660" max="6660" width="13" style="150" customWidth="1"/>
    <col min="6661" max="6661" width="18.33203125" style="150" customWidth="1"/>
    <col min="6662" max="6863" width="14" style="150" customWidth="1"/>
    <col min="6864" max="6912" width="10.6640625" style="150"/>
    <col min="6913" max="6913" width="5.1640625" style="150" customWidth="1"/>
    <col min="6914" max="6914" width="19.1640625" style="150" customWidth="1"/>
    <col min="6915" max="6915" width="20.6640625" style="150" customWidth="1"/>
    <col min="6916" max="6916" width="13" style="150" customWidth="1"/>
    <col min="6917" max="6917" width="18.33203125" style="150" customWidth="1"/>
    <col min="6918" max="7119" width="14" style="150" customWidth="1"/>
    <col min="7120" max="7168" width="10.6640625" style="150"/>
    <col min="7169" max="7169" width="5.1640625" style="150" customWidth="1"/>
    <col min="7170" max="7170" width="19.1640625" style="150" customWidth="1"/>
    <col min="7171" max="7171" width="20.6640625" style="150" customWidth="1"/>
    <col min="7172" max="7172" width="13" style="150" customWidth="1"/>
    <col min="7173" max="7173" width="18.33203125" style="150" customWidth="1"/>
    <col min="7174" max="7375" width="14" style="150" customWidth="1"/>
    <col min="7376" max="7424" width="10.6640625" style="150"/>
    <col min="7425" max="7425" width="5.1640625" style="150" customWidth="1"/>
    <col min="7426" max="7426" width="19.1640625" style="150" customWidth="1"/>
    <col min="7427" max="7427" width="20.6640625" style="150" customWidth="1"/>
    <col min="7428" max="7428" width="13" style="150" customWidth="1"/>
    <col min="7429" max="7429" width="18.33203125" style="150" customWidth="1"/>
    <col min="7430" max="7631" width="14" style="150" customWidth="1"/>
    <col min="7632" max="7680" width="10.6640625" style="150"/>
    <col min="7681" max="7681" width="5.1640625" style="150" customWidth="1"/>
    <col min="7682" max="7682" width="19.1640625" style="150" customWidth="1"/>
    <col min="7683" max="7683" width="20.6640625" style="150" customWidth="1"/>
    <col min="7684" max="7684" width="13" style="150" customWidth="1"/>
    <col min="7685" max="7685" width="18.33203125" style="150" customWidth="1"/>
    <col min="7686" max="7887" width="14" style="150" customWidth="1"/>
    <col min="7888" max="7936" width="10.6640625" style="150"/>
    <col min="7937" max="7937" width="5.1640625" style="150" customWidth="1"/>
    <col min="7938" max="7938" width="19.1640625" style="150" customWidth="1"/>
    <col min="7939" max="7939" width="20.6640625" style="150" customWidth="1"/>
    <col min="7940" max="7940" width="13" style="150" customWidth="1"/>
    <col min="7941" max="7941" width="18.33203125" style="150" customWidth="1"/>
    <col min="7942" max="8143" width="14" style="150" customWidth="1"/>
    <col min="8144" max="8192" width="10.6640625" style="150"/>
    <col min="8193" max="8193" width="5.1640625" style="150" customWidth="1"/>
    <col min="8194" max="8194" width="19.1640625" style="150" customWidth="1"/>
    <col min="8195" max="8195" width="20.6640625" style="150" customWidth="1"/>
    <col min="8196" max="8196" width="13" style="150" customWidth="1"/>
    <col min="8197" max="8197" width="18.33203125" style="150" customWidth="1"/>
    <col min="8198" max="8399" width="14" style="150" customWidth="1"/>
    <col min="8400" max="8448" width="10.6640625" style="150"/>
    <col min="8449" max="8449" width="5.1640625" style="150" customWidth="1"/>
    <col min="8450" max="8450" width="19.1640625" style="150" customWidth="1"/>
    <col min="8451" max="8451" width="20.6640625" style="150" customWidth="1"/>
    <col min="8452" max="8452" width="13" style="150" customWidth="1"/>
    <col min="8453" max="8453" width="18.33203125" style="150" customWidth="1"/>
    <col min="8454" max="8655" width="14" style="150" customWidth="1"/>
    <col min="8656" max="8704" width="10.6640625" style="150"/>
    <col min="8705" max="8705" width="5.1640625" style="150" customWidth="1"/>
    <col min="8706" max="8706" width="19.1640625" style="150" customWidth="1"/>
    <col min="8707" max="8707" width="20.6640625" style="150" customWidth="1"/>
    <col min="8708" max="8708" width="13" style="150" customWidth="1"/>
    <col min="8709" max="8709" width="18.33203125" style="150" customWidth="1"/>
    <col min="8710" max="8911" width="14" style="150" customWidth="1"/>
    <col min="8912" max="8960" width="10.6640625" style="150"/>
    <col min="8961" max="8961" width="5.1640625" style="150" customWidth="1"/>
    <col min="8962" max="8962" width="19.1640625" style="150" customWidth="1"/>
    <col min="8963" max="8963" width="20.6640625" style="150" customWidth="1"/>
    <col min="8964" max="8964" width="13" style="150" customWidth="1"/>
    <col min="8965" max="8965" width="18.33203125" style="150" customWidth="1"/>
    <col min="8966" max="9167" width="14" style="150" customWidth="1"/>
    <col min="9168" max="9216" width="10.6640625" style="150"/>
    <col min="9217" max="9217" width="5.1640625" style="150" customWidth="1"/>
    <col min="9218" max="9218" width="19.1640625" style="150" customWidth="1"/>
    <col min="9219" max="9219" width="20.6640625" style="150" customWidth="1"/>
    <col min="9220" max="9220" width="13" style="150" customWidth="1"/>
    <col min="9221" max="9221" width="18.33203125" style="150" customWidth="1"/>
    <col min="9222" max="9423" width="14" style="150" customWidth="1"/>
    <col min="9424" max="9472" width="10.6640625" style="150"/>
    <col min="9473" max="9473" width="5.1640625" style="150" customWidth="1"/>
    <col min="9474" max="9474" width="19.1640625" style="150" customWidth="1"/>
    <col min="9475" max="9475" width="20.6640625" style="150" customWidth="1"/>
    <col min="9476" max="9476" width="13" style="150" customWidth="1"/>
    <col min="9477" max="9477" width="18.33203125" style="150" customWidth="1"/>
    <col min="9478" max="9679" width="14" style="150" customWidth="1"/>
    <col min="9680" max="9728" width="10.6640625" style="150"/>
    <col min="9729" max="9729" width="5.1640625" style="150" customWidth="1"/>
    <col min="9730" max="9730" width="19.1640625" style="150" customWidth="1"/>
    <col min="9731" max="9731" width="20.6640625" style="150" customWidth="1"/>
    <col min="9732" max="9732" width="13" style="150" customWidth="1"/>
    <col min="9733" max="9733" width="18.33203125" style="150" customWidth="1"/>
    <col min="9734" max="9935" width="14" style="150" customWidth="1"/>
    <col min="9936" max="9984" width="10.6640625" style="150"/>
    <col min="9985" max="9985" width="5.1640625" style="150" customWidth="1"/>
    <col min="9986" max="9986" width="19.1640625" style="150" customWidth="1"/>
    <col min="9987" max="9987" width="20.6640625" style="150" customWidth="1"/>
    <col min="9988" max="9988" width="13" style="150" customWidth="1"/>
    <col min="9989" max="9989" width="18.33203125" style="150" customWidth="1"/>
    <col min="9990" max="10191" width="14" style="150" customWidth="1"/>
    <col min="10192" max="10240" width="10.6640625" style="150"/>
    <col min="10241" max="10241" width="5.1640625" style="150" customWidth="1"/>
    <col min="10242" max="10242" width="19.1640625" style="150" customWidth="1"/>
    <col min="10243" max="10243" width="20.6640625" style="150" customWidth="1"/>
    <col min="10244" max="10244" width="13" style="150" customWidth="1"/>
    <col min="10245" max="10245" width="18.33203125" style="150" customWidth="1"/>
    <col min="10246" max="10447" width="14" style="150" customWidth="1"/>
    <col min="10448" max="10496" width="10.6640625" style="150"/>
    <col min="10497" max="10497" width="5.1640625" style="150" customWidth="1"/>
    <col min="10498" max="10498" width="19.1640625" style="150" customWidth="1"/>
    <col min="10499" max="10499" width="20.6640625" style="150" customWidth="1"/>
    <col min="10500" max="10500" width="13" style="150" customWidth="1"/>
    <col min="10501" max="10501" width="18.33203125" style="150" customWidth="1"/>
    <col min="10502" max="10703" width="14" style="150" customWidth="1"/>
    <col min="10704" max="10752" width="10.6640625" style="150"/>
    <col min="10753" max="10753" width="5.1640625" style="150" customWidth="1"/>
    <col min="10754" max="10754" width="19.1640625" style="150" customWidth="1"/>
    <col min="10755" max="10755" width="20.6640625" style="150" customWidth="1"/>
    <col min="10756" max="10756" width="13" style="150" customWidth="1"/>
    <col min="10757" max="10757" width="18.33203125" style="150" customWidth="1"/>
    <col min="10758" max="10959" width="14" style="150" customWidth="1"/>
    <col min="10960" max="11008" width="10.6640625" style="150"/>
    <col min="11009" max="11009" width="5.1640625" style="150" customWidth="1"/>
    <col min="11010" max="11010" width="19.1640625" style="150" customWidth="1"/>
    <col min="11011" max="11011" width="20.6640625" style="150" customWidth="1"/>
    <col min="11012" max="11012" width="13" style="150" customWidth="1"/>
    <col min="11013" max="11013" width="18.33203125" style="150" customWidth="1"/>
    <col min="11014" max="11215" width="14" style="150" customWidth="1"/>
    <col min="11216" max="11264" width="10.6640625" style="150"/>
    <col min="11265" max="11265" width="5.1640625" style="150" customWidth="1"/>
    <col min="11266" max="11266" width="19.1640625" style="150" customWidth="1"/>
    <col min="11267" max="11267" width="20.6640625" style="150" customWidth="1"/>
    <col min="11268" max="11268" width="13" style="150" customWidth="1"/>
    <col min="11269" max="11269" width="18.33203125" style="150" customWidth="1"/>
    <col min="11270" max="11471" width="14" style="150" customWidth="1"/>
    <col min="11472" max="11520" width="10.6640625" style="150"/>
    <col min="11521" max="11521" width="5.1640625" style="150" customWidth="1"/>
    <col min="11522" max="11522" width="19.1640625" style="150" customWidth="1"/>
    <col min="11523" max="11523" width="20.6640625" style="150" customWidth="1"/>
    <col min="11524" max="11524" width="13" style="150" customWidth="1"/>
    <col min="11525" max="11525" width="18.33203125" style="150" customWidth="1"/>
    <col min="11526" max="11727" width="14" style="150" customWidth="1"/>
    <col min="11728" max="11776" width="10.6640625" style="150"/>
    <col min="11777" max="11777" width="5.1640625" style="150" customWidth="1"/>
    <col min="11778" max="11778" width="19.1640625" style="150" customWidth="1"/>
    <col min="11779" max="11779" width="20.6640625" style="150" customWidth="1"/>
    <col min="11780" max="11780" width="13" style="150" customWidth="1"/>
    <col min="11781" max="11781" width="18.33203125" style="150" customWidth="1"/>
    <col min="11782" max="11983" width="14" style="150" customWidth="1"/>
    <col min="11984" max="12032" width="10.6640625" style="150"/>
    <col min="12033" max="12033" width="5.1640625" style="150" customWidth="1"/>
    <col min="12034" max="12034" width="19.1640625" style="150" customWidth="1"/>
    <col min="12035" max="12035" width="20.6640625" style="150" customWidth="1"/>
    <col min="12036" max="12036" width="13" style="150" customWidth="1"/>
    <col min="12037" max="12037" width="18.33203125" style="150" customWidth="1"/>
    <col min="12038" max="12239" width="14" style="150" customWidth="1"/>
    <col min="12240" max="12288" width="10.6640625" style="150"/>
    <col min="12289" max="12289" width="5.1640625" style="150" customWidth="1"/>
    <col min="12290" max="12290" width="19.1640625" style="150" customWidth="1"/>
    <col min="12291" max="12291" width="20.6640625" style="150" customWidth="1"/>
    <col min="12292" max="12292" width="13" style="150" customWidth="1"/>
    <col min="12293" max="12293" width="18.33203125" style="150" customWidth="1"/>
    <col min="12294" max="12495" width="14" style="150" customWidth="1"/>
    <col min="12496" max="12544" width="10.6640625" style="150"/>
    <col min="12545" max="12545" width="5.1640625" style="150" customWidth="1"/>
    <col min="12546" max="12546" width="19.1640625" style="150" customWidth="1"/>
    <col min="12547" max="12547" width="20.6640625" style="150" customWidth="1"/>
    <col min="12548" max="12548" width="13" style="150" customWidth="1"/>
    <col min="12549" max="12549" width="18.33203125" style="150" customWidth="1"/>
    <col min="12550" max="12751" width="14" style="150" customWidth="1"/>
    <col min="12752" max="12800" width="10.6640625" style="150"/>
    <col min="12801" max="12801" width="5.1640625" style="150" customWidth="1"/>
    <col min="12802" max="12802" width="19.1640625" style="150" customWidth="1"/>
    <col min="12803" max="12803" width="20.6640625" style="150" customWidth="1"/>
    <col min="12804" max="12804" width="13" style="150" customWidth="1"/>
    <col min="12805" max="12805" width="18.33203125" style="150" customWidth="1"/>
    <col min="12806" max="13007" width="14" style="150" customWidth="1"/>
    <col min="13008" max="13056" width="10.6640625" style="150"/>
    <col min="13057" max="13057" width="5.1640625" style="150" customWidth="1"/>
    <col min="13058" max="13058" width="19.1640625" style="150" customWidth="1"/>
    <col min="13059" max="13059" width="20.6640625" style="150" customWidth="1"/>
    <col min="13060" max="13060" width="13" style="150" customWidth="1"/>
    <col min="13061" max="13061" width="18.33203125" style="150" customWidth="1"/>
    <col min="13062" max="13263" width="14" style="150" customWidth="1"/>
    <col min="13264" max="13312" width="10.6640625" style="150"/>
    <col min="13313" max="13313" width="5.1640625" style="150" customWidth="1"/>
    <col min="13314" max="13314" width="19.1640625" style="150" customWidth="1"/>
    <col min="13315" max="13315" width="20.6640625" style="150" customWidth="1"/>
    <col min="13316" max="13316" width="13" style="150" customWidth="1"/>
    <col min="13317" max="13317" width="18.33203125" style="150" customWidth="1"/>
    <col min="13318" max="13519" width="14" style="150" customWidth="1"/>
    <col min="13520" max="13568" width="10.6640625" style="150"/>
    <col min="13569" max="13569" width="5.1640625" style="150" customWidth="1"/>
    <col min="13570" max="13570" width="19.1640625" style="150" customWidth="1"/>
    <col min="13571" max="13571" width="20.6640625" style="150" customWidth="1"/>
    <col min="13572" max="13572" width="13" style="150" customWidth="1"/>
    <col min="13573" max="13573" width="18.33203125" style="150" customWidth="1"/>
    <col min="13574" max="13775" width="14" style="150" customWidth="1"/>
    <col min="13776" max="13824" width="10.6640625" style="150"/>
    <col min="13825" max="13825" width="5.1640625" style="150" customWidth="1"/>
    <col min="13826" max="13826" width="19.1640625" style="150" customWidth="1"/>
    <col min="13827" max="13827" width="20.6640625" style="150" customWidth="1"/>
    <col min="13828" max="13828" width="13" style="150" customWidth="1"/>
    <col min="13829" max="13829" width="18.33203125" style="150" customWidth="1"/>
    <col min="13830" max="14031" width="14" style="150" customWidth="1"/>
    <col min="14032" max="14080" width="10.6640625" style="150"/>
    <col min="14081" max="14081" width="5.1640625" style="150" customWidth="1"/>
    <col min="14082" max="14082" width="19.1640625" style="150" customWidth="1"/>
    <col min="14083" max="14083" width="20.6640625" style="150" customWidth="1"/>
    <col min="14084" max="14084" width="13" style="150" customWidth="1"/>
    <col min="14085" max="14085" width="18.33203125" style="150" customWidth="1"/>
    <col min="14086" max="14287" width="14" style="150" customWidth="1"/>
    <col min="14288" max="14336" width="10.6640625" style="150"/>
    <col min="14337" max="14337" width="5.1640625" style="150" customWidth="1"/>
    <col min="14338" max="14338" width="19.1640625" style="150" customWidth="1"/>
    <col min="14339" max="14339" width="20.6640625" style="150" customWidth="1"/>
    <col min="14340" max="14340" width="13" style="150" customWidth="1"/>
    <col min="14341" max="14341" width="18.33203125" style="150" customWidth="1"/>
    <col min="14342" max="14543" width="14" style="150" customWidth="1"/>
    <col min="14544" max="14592" width="10.6640625" style="150"/>
    <col min="14593" max="14593" width="5.1640625" style="150" customWidth="1"/>
    <col min="14594" max="14594" width="19.1640625" style="150" customWidth="1"/>
    <col min="14595" max="14595" width="20.6640625" style="150" customWidth="1"/>
    <col min="14596" max="14596" width="13" style="150" customWidth="1"/>
    <col min="14597" max="14597" width="18.33203125" style="150" customWidth="1"/>
    <col min="14598" max="14799" width="14" style="150" customWidth="1"/>
    <col min="14800" max="14848" width="10.6640625" style="150"/>
    <col min="14849" max="14849" width="5.1640625" style="150" customWidth="1"/>
    <col min="14850" max="14850" width="19.1640625" style="150" customWidth="1"/>
    <col min="14851" max="14851" width="20.6640625" style="150" customWidth="1"/>
    <col min="14852" max="14852" width="13" style="150" customWidth="1"/>
    <col min="14853" max="14853" width="18.33203125" style="150" customWidth="1"/>
    <col min="14854" max="15055" width="14" style="150" customWidth="1"/>
    <col min="15056" max="15104" width="10.6640625" style="150"/>
    <col min="15105" max="15105" width="5.1640625" style="150" customWidth="1"/>
    <col min="15106" max="15106" width="19.1640625" style="150" customWidth="1"/>
    <col min="15107" max="15107" width="20.6640625" style="150" customWidth="1"/>
    <col min="15108" max="15108" width="13" style="150" customWidth="1"/>
    <col min="15109" max="15109" width="18.33203125" style="150" customWidth="1"/>
    <col min="15110" max="15311" width="14" style="150" customWidth="1"/>
    <col min="15312" max="15360" width="10.6640625" style="150"/>
    <col min="15361" max="15361" width="5.1640625" style="150" customWidth="1"/>
    <col min="15362" max="15362" width="19.1640625" style="150" customWidth="1"/>
    <col min="15363" max="15363" width="20.6640625" style="150" customWidth="1"/>
    <col min="15364" max="15364" width="13" style="150" customWidth="1"/>
    <col min="15365" max="15365" width="18.33203125" style="150" customWidth="1"/>
    <col min="15366" max="15567" width="14" style="150" customWidth="1"/>
    <col min="15568" max="15616" width="10.6640625" style="150"/>
    <col min="15617" max="15617" width="5.1640625" style="150" customWidth="1"/>
    <col min="15618" max="15618" width="19.1640625" style="150" customWidth="1"/>
    <col min="15619" max="15619" width="20.6640625" style="150" customWidth="1"/>
    <col min="15620" max="15620" width="13" style="150" customWidth="1"/>
    <col min="15621" max="15621" width="18.33203125" style="150" customWidth="1"/>
    <col min="15622" max="15823" width="14" style="150" customWidth="1"/>
    <col min="15824" max="15872" width="10.6640625" style="150"/>
    <col min="15873" max="15873" width="5.1640625" style="150" customWidth="1"/>
    <col min="15874" max="15874" width="19.1640625" style="150" customWidth="1"/>
    <col min="15875" max="15875" width="20.6640625" style="150" customWidth="1"/>
    <col min="15876" max="15876" width="13" style="150" customWidth="1"/>
    <col min="15877" max="15877" width="18.33203125" style="150" customWidth="1"/>
    <col min="15878" max="16079" width="14" style="150" customWidth="1"/>
    <col min="16080" max="16128" width="10.6640625" style="150"/>
    <col min="16129" max="16129" width="5.1640625" style="150" customWidth="1"/>
    <col min="16130" max="16130" width="19.1640625" style="150" customWidth="1"/>
    <col min="16131" max="16131" width="20.6640625" style="150" customWidth="1"/>
    <col min="16132" max="16132" width="13" style="150" customWidth="1"/>
    <col min="16133" max="16133" width="18.33203125" style="150" customWidth="1"/>
    <col min="16134" max="16335" width="14" style="150" customWidth="1"/>
    <col min="16336" max="16384" width="10.6640625" style="150"/>
  </cols>
  <sheetData>
    <row r="1" spans="1:5" ht="15" customHeight="1" x14ac:dyDescent="0.2">
      <c r="A1" s="102" t="str">
        <f>HYPERLINK("#'Index'!A1","Back to index")</f>
        <v>Back to index</v>
      </c>
      <c r="B1" s="6"/>
      <c r="C1" s="6"/>
      <c r="D1" s="7"/>
    </row>
    <row r="2" spans="1:5" ht="45" customHeight="1" x14ac:dyDescent="0.25">
      <c r="A2" s="151" t="s">
        <v>985</v>
      </c>
      <c r="B2" s="151"/>
      <c r="C2" s="151"/>
      <c r="D2" s="152"/>
    </row>
    <row r="3" spans="1:5" ht="21" customHeight="1" x14ac:dyDescent="0.2">
      <c r="A3" s="153" t="s">
        <v>593</v>
      </c>
      <c r="B3" s="153"/>
      <c r="C3" s="153"/>
      <c r="D3" s="154"/>
      <c r="E3" s="155"/>
    </row>
    <row r="4" spans="1:5" ht="21" customHeight="1" x14ac:dyDescent="0.2">
      <c r="A4" s="156"/>
      <c r="B4" s="156"/>
      <c r="C4" s="156"/>
      <c r="D4" s="157"/>
    </row>
    <row r="5" spans="1:5" ht="17" thickBot="1" x14ac:dyDescent="0.25">
      <c r="A5" s="158" t="s">
        <v>602</v>
      </c>
      <c r="B5" s="158"/>
      <c r="C5" s="158"/>
      <c r="D5" s="158"/>
      <c r="E5" s="158"/>
    </row>
    <row r="6" spans="1:5" s="160" customFormat="1" ht="16" x14ac:dyDescent="0.2">
      <c r="A6" s="159"/>
      <c r="B6" s="159"/>
      <c r="C6" s="159"/>
      <c r="D6" s="159"/>
      <c r="E6" s="159"/>
    </row>
    <row r="7" spans="1:5" s="160" customFormat="1" ht="24" customHeight="1" thickBot="1" x14ac:dyDescent="0.25">
      <c r="A7" s="161" t="s">
        <v>601</v>
      </c>
      <c r="B7" s="161"/>
      <c r="C7" s="161"/>
      <c r="D7" s="161"/>
      <c r="E7" s="161"/>
    </row>
    <row r="8" spans="1:5" s="160" customFormat="1" ht="17" customHeight="1" x14ac:dyDescent="0.2">
      <c r="A8" s="162" t="s">
        <v>85</v>
      </c>
      <c r="B8" s="162" t="s">
        <v>86</v>
      </c>
      <c r="C8" s="163" t="s">
        <v>1312</v>
      </c>
      <c r="D8" s="164">
        <v>2.5259999999999998</v>
      </c>
      <c r="E8" s="165"/>
    </row>
    <row r="9" spans="1:5" s="160" customFormat="1" ht="34" x14ac:dyDescent="0.2">
      <c r="A9" s="163"/>
      <c r="C9" s="166" t="s">
        <v>121</v>
      </c>
      <c r="D9" s="167">
        <v>11</v>
      </c>
      <c r="E9" s="168"/>
    </row>
    <row r="10" spans="1:5" s="160" customFormat="1" ht="34" customHeight="1" x14ac:dyDescent="0.2">
      <c r="A10" s="163"/>
      <c r="C10" s="169" t="s">
        <v>87</v>
      </c>
      <c r="D10" s="170">
        <v>15</v>
      </c>
      <c r="E10" s="171"/>
    </row>
    <row r="11" spans="1:5" s="160" customFormat="1" ht="17" x14ac:dyDescent="0.2">
      <c r="A11" s="163"/>
      <c r="B11" s="172"/>
      <c r="C11" s="169" t="s">
        <v>88</v>
      </c>
      <c r="D11" s="170">
        <v>12</v>
      </c>
      <c r="E11" s="171"/>
    </row>
    <row r="12" spans="1:5" s="160" customFormat="1" ht="17" x14ac:dyDescent="0.2">
      <c r="A12" s="163"/>
      <c r="B12" s="173" t="s">
        <v>89</v>
      </c>
      <c r="C12" s="169" t="s">
        <v>90</v>
      </c>
      <c r="D12" s="174">
        <v>665</v>
      </c>
      <c r="E12" s="171"/>
    </row>
    <row r="13" spans="1:5" s="160" customFormat="1" ht="34" x14ac:dyDescent="0.2">
      <c r="A13" s="163"/>
      <c r="B13" s="173" t="s">
        <v>91</v>
      </c>
      <c r="C13" s="169" t="s">
        <v>1313</v>
      </c>
      <c r="D13" s="174">
        <v>396</v>
      </c>
      <c r="E13" s="171"/>
    </row>
    <row r="14" spans="1:5" s="160" customFormat="1" ht="34" x14ac:dyDescent="0.2">
      <c r="A14" s="163"/>
      <c r="B14" s="173" t="s">
        <v>92</v>
      </c>
      <c r="C14" s="169" t="s">
        <v>93</v>
      </c>
      <c r="D14" s="174">
        <v>115</v>
      </c>
      <c r="E14" s="171"/>
    </row>
    <row r="15" spans="1:5" s="160" customFormat="1" ht="51" x14ac:dyDescent="0.2">
      <c r="A15" s="163"/>
      <c r="B15" s="173" t="s">
        <v>94</v>
      </c>
      <c r="C15" s="169" t="s">
        <v>95</v>
      </c>
      <c r="D15" s="170">
        <v>41</v>
      </c>
      <c r="E15" s="171"/>
    </row>
    <row r="16" spans="1:5" s="160" customFormat="1" ht="48" customHeight="1" x14ac:dyDescent="0.2">
      <c r="A16" s="163"/>
      <c r="B16" s="173" t="s">
        <v>241</v>
      </c>
      <c r="C16" s="173" t="s">
        <v>90</v>
      </c>
      <c r="D16" s="175">
        <v>3</v>
      </c>
      <c r="E16" s="171" t="s">
        <v>969</v>
      </c>
    </row>
    <row r="17" spans="1:5" s="160" customFormat="1" ht="17" x14ac:dyDescent="0.2">
      <c r="A17" s="176" t="s">
        <v>98</v>
      </c>
      <c r="B17" s="173" t="s">
        <v>99</v>
      </c>
      <c r="C17" s="169" t="s">
        <v>100</v>
      </c>
      <c r="D17" s="174">
        <v>896</v>
      </c>
      <c r="E17" s="171"/>
    </row>
    <row r="18" spans="1:5" s="160" customFormat="1" ht="17" customHeight="1" x14ac:dyDescent="0.2">
      <c r="A18" s="176" t="s">
        <v>101</v>
      </c>
      <c r="B18" s="173" t="s">
        <v>102</v>
      </c>
      <c r="C18" s="169" t="s">
        <v>103</v>
      </c>
      <c r="D18" s="174">
        <v>621</v>
      </c>
      <c r="E18" s="171"/>
    </row>
    <row r="19" spans="1:5" s="160" customFormat="1" ht="17" x14ac:dyDescent="0.2">
      <c r="A19" s="163"/>
      <c r="B19" s="176" t="s">
        <v>242</v>
      </c>
      <c r="C19" s="169" t="s">
        <v>243</v>
      </c>
      <c r="D19" s="174">
        <v>444</v>
      </c>
      <c r="E19" s="171"/>
    </row>
    <row r="20" spans="1:5" s="160" customFormat="1" ht="34" x14ac:dyDescent="0.2">
      <c r="A20" s="163"/>
      <c r="B20" s="177"/>
      <c r="C20" s="169" t="s">
        <v>244</v>
      </c>
      <c r="D20" s="175">
        <v>3</v>
      </c>
      <c r="E20" s="171"/>
    </row>
    <row r="21" spans="1:5" s="160" customFormat="1" ht="17" customHeight="1" x14ac:dyDescent="0.2">
      <c r="A21" s="173" t="s">
        <v>104</v>
      </c>
      <c r="B21" s="173" t="s">
        <v>105</v>
      </c>
      <c r="C21" s="173" t="s">
        <v>106</v>
      </c>
      <c r="D21" s="174">
        <v>288</v>
      </c>
      <c r="E21" s="171"/>
    </row>
    <row r="22" spans="1:5" s="160" customFormat="1" ht="17" x14ac:dyDescent="0.2">
      <c r="A22" s="173" t="s">
        <v>107</v>
      </c>
      <c r="B22" s="173" t="s">
        <v>108</v>
      </c>
      <c r="C22" s="169" t="s">
        <v>109</v>
      </c>
      <c r="D22" s="174">
        <v>271</v>
      </c>
      <c r="E22" s="171"/>
    </row>
    <row r="23" spans="1:5" s="160" customFormat="1" ht="17" x14ac:dyDescent="0.2">
      <c r="A23" s="176" t="s">
        <v>110</v>
      </c>
      <c r="B23" s="173" t="s">
        <v>111</v>
      </c>
      <c r="C23" s="169" t="s">
        <v>112</v>
      </c>
      <c r="D23" s="170">
        <v>91</v>
      </c>
      <c r="E23" s="171"/>
    </row>
    <row r="24" spans="1:5" s="160" customFormat="1" ht="17" customHeight="1" x14ac:dyDescent="0.2">
      <c r="A24" s="177"/>
      <c r="B24" s="173" t="s">
        <v>113</v>
      </c>
      <c r="C24" s="173" t="s">
        <v>114</v>
      </c>
      <c r="D24" s="170">
        <v>27</v>
      </c>
      <c r="E24" s="171"/>
    </row>
    <row r="25" spans="1:5" s="160" customFormat="1" ht="17" x14ac:dyDescent="0.2">
      <c r="A25" s="176" t="s">
        <v>124</v>
      </c>
      <c r="B25" s="173" t="s">
        <v>246</v>
      </c>
      <c r="C25" s="169" t="s">
        <v>247</v>
      </c>
      <c r="D25" s="175">
        <v>97</v>
      </c>
      <c r="E25" s="171"/>
    </row>
    <row r="26" spans="1:5" s="160" customFormat="1" ht="34" x14ac:dyDescent="0.2">
      <c r="A26" s="177"/>
      <c r="B26" s="173" t="s">
        <v>125</v>
      </c>
      <c r="C26" s="169" t="s">
        <v>126</v>
      </c>
      <c r="D26" s="175">
        <v>1</v>
      </c>
      <c r="E26" s="171"/>
    </row>
    <row r="27" spans="1:5" s="160" customFormat="1" ht="34" x14ac:dyDescent="0.2">
      <c r="A27" s="173" t="s">
        <v>115</v>
      </c>
      <c r="B27" s="173" t="s">
        <v>245</v>
      </c>
      <c r="C27" s="173" t="s">
        <v>116</v>
      </c>
      <c r="D27" s="170">
        <v>23</v>
      </c>
      <c r="E27" s="171"/>
    </row>
    <row r="28" spans="1:5" s="160" customFormat="1" ht="17" x14ac:dyDescent="0.2">
      <c r="A28" s="173" t="s">
        <v>117</v>
      </c>
      <c r="B28" s="173" t="s">
        <v>983</v>
      </c>
      <c r="C28" s="173" t="s">
        <v>118</v>
      </c>
      <c r="D28" s="170">
        <v>12</v>
      </c>
      <c r="E28" s="171"/>
    </row>
    <row r="29" spans="1:5" s="160" customFormat="1" ht="35" customHeight="1" x14ac:dyDescent="0.2">
      <c r="A29" s="173" t="s">
        <v>120</v>
      </c>
      <c r="B29" s="173" t="s">
        <v>248</v>
      </c>
      <c r="C29" s="169" t="s">
        <v>121</v>
      </c>
      <c r="D29" s="175">
        <v>1</v>
      </c>
      <c r="E29" s="171"/>
    </row>
    <row r="30" spans="1:5" s="160" customFormat="1" ht="17" x14ac:dyDescent="0.2">
      <c r="A30" s="178" t="s">
        <v>594</v>
      </c>
      <c r="B30" s="178"/>
      <c r="C30" s="178"/>
      <c r="D30" s="179" t="s">
        <v>1314</v>
      </c>
      <c r="E30" s="180"/>
    </row>
    <row r="31" spans="1:5" s="160" customFormat="1" ht="16" x14ac:dyDescent="0.2">
      <c r="A31" s="181"/>
      <c r="B31" s="181"/>
      <c r="C31" s="181"/>
      <c r="D31" s="181"/>
      <c r="E31" s="181"/>
    </row>
    <row r="32" spans="1:5" s="160" customFormat="1" ht="19" customHeight="1" thickBot="1" x14ac:dyDescent="0.25">
      <c r="A32" s="161" t="s">
        <v>597</v>
      </c>
      <c r="B32" s="161"/>
      <c r="C32" s="161"/>
      <c r="D32" s="161"/>
      <c r="E32" s="161"/>
    </row>
    <row r="33" spans="1:5" s="160" customFormat="1" ht="17" customHeight="1" x14ac:dyDescent="0.2">
      <c r="A33" s="169" t="s">
        <v>597</v>
      </c>
      <c r="B33" s="169" t="s">
        <v>129</v>
      </c>
      <c r="C33" s="169" t="s">
        <v>130</v>
      </c>
      <c r="D33" s="182">
        <v>576</v>
      </c>
      <c r="E33" s="171"/>
    </row>
    <row r="34" spans="1:5" s="160" customFormat="1" ht="16" x14ac:dyDescent="0.2">
      <c r="A34" s="178" t="s">
        <v>595</v>
      </c>
      <c r="B34" s="178"/>
      <c r="C34" s="178"/>
      <c r="D34" s="183">
        <v>576</v>
      </c>
      <c r="E34" s="180"/>
    </row>
    <row r="35" spans="1:5" s="160" customFormat="1" ht="36" customHeight="1" x14ac:dyDescent="0.2">
      <c r="A35" s="178" t="s">
        <v>596</v>
      </c>
      <c r="B35" s="178"/>
      <c r="C35" s="178"/>
      <c r="D35" s="85" t="s">
        <v>1221</v>
      </c>
      <c r="E35" s="180"/>
    </row>
    <row r="36" spans="1:5" s="160" customFormat="1" ht="70" customHeight="1" x14ac:dyDescent="0.2">
      <c r="A36" s="184" t="s">
        <v>1315</v>
      </c>
      <c r="B36" s="184"/>
      <c r="C36" s="184"/>
      <c r="D36" s="184"/>
      <c r="E36" s="184"/>
    </row>
    <row r="37" spans="1:5" s="160" customFormat="1" ht="32" customHeight="1" thickBot="1" x14ac:dyDescent="0.25">
      <c r="A37" s="158" t="s">
        <v>603</v>
      </c>
      <c r="B37" s="158"/>
      <c r="C37" s="158"/>
      <c r="D37" s="158"/>
      <c r="E37" s="158"/>
    </row>
    <row r="38" spans="1:5" s="160" customFormat="1" ht="43" customHeight="1" thickBot="1" x14ac:dyDescent="0.25">
      <c r="A38" s="161" t="s">
        <v>601</v>
      </c>
      <c r="B38" s="161"/>
      <c r="C38" s="161"/>
      <c r="D38" s="161"/>
      <c r="E38" s="161"/>
    </row>
    <row r="39" spans="1:5" s="160" customFormat="1" ht="17" x14ac:dyDescent="0.2">
      <c r="A39" s="169" t="s">
        <v>85</v>
      </c>
      <c r="B39" s="169" t="s">
        <v>97</v>
      </c>
      <c r="C39" s="169" t="s">
        <v>249</v>
      </c>
      <c r="D39" s="185">
        <v>29</v>
      </c>
      <c r="E39" s="171"/>
    </row>
    <row r="40" spans="1:5" s="160" customFormat="1" ht="17" x14ac:dyDescent="0.2">
      <c r="A40" s="169" t="s">
        <v>119</v>
      </c>
      <c r="B40" s="169" t="s">
        <v>984</v>
      </c>
      <c r="C40" s="169" t="s">
        <v>250</v>
      </c>
      <c r="D40" s="185">
        <v>3</v>
      </c>
      <c r="E40" s="171"/>
    </row>
    <row r="41" spans="1:5" s="160" customFormat="1" ht="17" x14ac:dyDescent="0.2">
      <c r="A41" s="169" t="s">
        <v>122</v>
      </c>
      <c r="B41" s="169" t="s">
        <v>123</v>
      </c>
      <c r="C41" s="169" t="s">
        <v>1316</v>
      </c>
      <c r="D41" s="185">
        <v>2</v>
      </c>
      <c r="E41" s="171"/>
    </row>
    <row r="42" spans="1:5" s="160" customFormat="1" ht="34" x14ac:dyDescent="0.2">
      <c r="A42" s="173" t="s">
        <v>127</v>
      </c>
      <c r="B42" s="173" t="s">
        <v>128</v>
      </c>
      <c r="C42" s="169" t="s">
        <v>251</v>
      </c>
      <c r="D42" s="175">
        <v>1</v>
      </c>
      <c r="E42" s="171"/>
    </row>
    <row r="43" spans="1:5" s="160" customFormat="1" ht="16" x14ac:dyDescent="0.2">
      <c r="A43" s="178" t="s">
        <v>594</v>
      </c>
      <c r="B43" s="178"/>
      <c r="C43" s="178"/>
      <c r="D43" s="186">
        <v>35</v>
      </c>
      <c r="E43" s="180"/>
    </row>
    <row r="44" spans="1:5" ht="43" customHeight="1" thickBot="1" x14ac:dyDescent="0.25">
      <c r="A44" s="161" t="s">
        <v>598</v>
      </c>
      <c r="B44" s="161"/>
      <c r="C44" s="161"/>
      <c r="D44" s="161"/>
      <c r="E44" s="161"/>
    </row>
    <row r="45" spans="1:5" ht="35" customHeight="1" x14ac:dyDescent="0.2">
      <c r="A45" s="176" t="s">
        <v>131</v>
      </c>
      <c r="B45" s="173" t="s">
        <v>132</v>
      </c>
      <c r="C45" s="173" t="s">
        <v>252</v>
      </c>
      <c r="D45" s="175">
        <v>4</v>
      </c>
      <c r="E45" s="187"/>
    </row>
    <row r="46" spans="1:5" ht="16" customHeight="1" x14ac:dyDescent="0.2">
      <c r="A46" s="172"/>
      <c r="B46" s="169" t="s">
        <v>1317</v>
      </c>
      <c r="C46" s="188"/>
      <c r="D46" s="185">
        <v>1</v>
      </c>
      <c r="E46" s="171"/>
    </row>
    <row r="47" spans="1:5" ht="15" customHeight="1" x14ac:dyDescent="0.2">
      <c r="A47" s="169" t="s">
        <v>599</v>
      </c>
      <c r="B47" s="169" t="s">
        <v>133</v>
      </c>
      <c r="C47" s="169" t="s">
        <v>1318</v>
      </c>
      <c r="D47" s="185">
        <v>2</v>
      </c>
      <c r="E47" s="171"/>
    </row>
    <row r="48" spans="1:5" ht="18" customHeight="1" x14ac:dyDescent="0.2">
      <c r="A48" s="169" t="s">
        <v>134</v>
      </c>
      <c r="B48" s="169" t="s">
        <v>1319</v>
      </c>
      <c r="C48" s="188"/>
      <c r="D48" s="185">
        <v>2</v>
      </c>
      <c r="E48" s="171"/>
    </row>
    <row r="49" spans="1:5" ht="17" customHeight="1" x14ac:dyDescent="0.2">
      <c r="A49" s="169" t="s">
        <v>135</v>
      </c>
      <c r="B49" s="169" t="s">
        <v>1320</v>
      </c>
      <c r="C49" s="188"/>
      <c r="D49" s="185">
        <v>1</v>
      </c>
      <c r="E49" s="171"/>
    </row>
    <row r="50" spans="1:5" ht="17" customHeight="1" x14ac:dyDescent="0.2">
      <c r="A50" s="169" t="s">
        <v>136</v>
      </c>
      <c r="B50" s="169" t="s">
        <v>1321</v>
      </c>
      <c r="C50" s="188"/>
      <c r="D50" s="185">
        <v>1</v>
      </c>
      <c r="E50" s="171"/>
    </row>
    <row r="51" spans="1:5" ht="17" customHeight="1" x14ac:dyDescent="0.2">
      <c r="A51" s="169" t="s">
        <v>137</v>
      </c>
      <c r="B51" s="169" t="s">
        <v>1322</v>
      </c>
      <c r="C51" s="188"/>
      <c r="D51" s="185">
        <v>1</v>
      </c>
      <c r="E51" s="171"/>
    </row>
    <row r="52" spans="1:5" ht="15" customHeight="1" x14ac:dyDescent="0.2">
      <c r="A52" s="178" t="s">
        <v>600</v>
      </c>
      <c r="B52" s="178"/>
      <c r="C52" s="178"/>
      <c r="D52" s="186">
        <v>12</v>
      </c>
      <c r="E52" s="180"/>
    </row>
    <row r="53" spans="1:5" ht="15" customHeight="1" x14ac:dyDescent="0.2">
      <c r="A53" s="189"/>
      <c r="B53" s="189"/>
      <c r="C53" s="189"/>
      <c r="D53" s="189"/>
      <c r="E53" s="189"/>
    </row>
    <row r="54" spans="1:5" ht="22" customHeight="1" thickBot="1" x14ac:dyDescent="0.25">
      <c r="A54" s="190" t="s">
        <v>596</v>
      </c>
      <c r="B54" s="190"/>
      <c r="C54" s="190"/>
      <c r="D54" s="191">
        <v>47</v>
      </c>
      <c r="E54" s="192"/>
    </row>
    <row r="55" spans="1:5" ht="33" customHeight="1" x14ac:dyDescent="0.2">
      <c r="A55" s="193" t="s">
        <v>1323</v>
      </c>
      <c r="B55" s="194"/>
      <c r="C55" s="194"/>
      <c r="D55" s="194"/>
      <c r="E55" s="194"/>
    </row>
  </sheetData>
  <mergeCells count="17">
    <mergeCell ref="A44:E44"/>
    <mergeCell ref="A52:C52"/>
    <mergeCell ref="A53:E53"/>
    <mergeCell ref="A54:C54"/>
    <mergeCell ref="A55:E55"/>
    <mergeCell ref="A34:C34"/>
    <mergeCell ref="A35:C35"/>
    <mergeCell ref="A36:E36"/>
    <mergeCell ref="A37:E37"/>
    <mergeCell ref="A38:E38"/>
    <mergeCell ref="A43:C43"/>
    <mergeCell ref="A5:E5"/>
    <mergeCell ref="A6:E6"/>
    <mergeCell ref="A7:E7"/>
    <mergeCell ref="A30:C30"/>
    <mergeCell ref="A31:E31"/>
    <mergeCell ref="A32:E32"/>
  </mergeCells>
  <pageMargins left="0.75" right="0.75" top="1" bottom="1" header="0.5" footer="0.5"/>
  <pageSetup paperSize="9" orientation="portrait" horizontalDpi="4294967292" verticalDpi="429496729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32D32-60B7-A747-ADCC-62731DACD306}">
  <dimension ref="A1:E21"/>
  <sheetViews>
    <sheetView showGridLines="0" zoomScaleNormal="100" workbookViewId="0">
      <selection activeCell="A2" sqref="A2"/>
    </sheetView>
  </sheetViews>
  <sheetFormatPr baseColWidth="10" defaultColWidth="10.6640625" defaultRowHeight="15" customHeight="1" x14ac:dyDescent="0.2"/>
  <cols>
    <col min="1" max="1" width="49" style="32" customWidth="1"/>
    <col min="2" max="3" width="14" style="10" customWidth="1"/>
    <col min="4" max="205" width="14" style="32" customWidth="1"/>
    <col min="206" max="16384" width="10.6640625" style="32"/>
  </cols>
  <sheetData>
    <row r="1" spans="1:5" s="150" customFormat="1" ht="15" customHeight="1" x14ac:dyDescent="0.2">
      <c r="A1" s="102" t="str">
        <f>HYPERLINK("#'Index'!A1","Back to index")</f>
        <v>Back to index</v>
      </c>
      <c r="B1" s="6"/>
      <c r="C1" s="6"/>
      <c r="D1" s="7"/>
      <c r="E1" s="149"/>
    </row>
    <row r="2" spans="1:5" ht="45" customHeight="1" x14ac:dyDescent="0.25">
      <c r="A2" s="151" t="s">
        <v>985</v>
      </c>
    </row>
    <row r="3" spans="1:5" ht="21" customHeight="1" x14ac:dyDescent="0.2">
      <c r="A3" s="12" t="s">
        <v>604</v>
      </c>
      <c r="B3" s="13"/>
      <c r="C3" s="14"/>
    </row>
    <row r="4" spans="1:5" s="11" customFormat="1" ht="16" x14ac:dyDescent="0.2">
      <c r="A4" s="51"/>
      <c r="B4" s="10"/>
      <c r="C4" s="134"/>
    </row>
    <row r="5" spans="1:5" s="11" customFormat="1" ht="20" customHeight="1" thickBot="1" x14ac:dyDescent="0.25">
      <c r="A5" s="38" t="s">
        <v>573</v>
      </c>
      <c r="B5" s="95" t="s">
        <v>1324</v>
      </c>
      <c r="C5" s="37" t="s">
        <v>605</v>
      </c>
    </row>
    <row r="6" spans="1:5" s="11" customFormat="1" ht="19" customHeight="1" x14ac:dyDescent="0.2">
      <c r="A6" s="138"/>
      <c r="B6" s="140"/>
      <c r="C6" s="139"/>
    </row>
    <row r="7" spans="1:5" s="11" customFormat="1" ht="19" customHeight="1" x14ac:dyDescent="0.2">
      <c r="A7" s="23" t="s">
        <v>611</v>
      </c>
      <c r="B7" s="141" t="s">
        <v>1325</v>
      </c>
      <c r="C7" s="22" t="s">
        <v>606</v>
      </c>
    </row>
    <row r="8" spans="1:5" s="11" customFormat="1" ht="19" customHeight="1" x14ac:dyDescent="0.2">
      <c r="A8" s="24" t="s">
        <v>612</v>
      </c>
      <c r="B8" s="141" t="s">
        <v>1326</v>
      </c>
      <c r="C8" s="25" t="s">
        <v>607</v>
      </c>
    </row>
    <row r="9" spans="1:5" s="11" customFormat="1" ht="19" customHeight="1" x14ac:dyDescent="0.2">
      <c r="A9" s="24" t="s">
        <v>613</v>
      </c>
      <c r="B9" s="141" t="s">
        <v>1327</v>
      </c>
      <c r="C9" s="25" t="s">
        <v>253</v>
      </c>
    </row>
    <row r="10" spans="1:5" s="11" customFormat="1" ht="19" customHeight="1" x14ac:dyDescent="0.2">
      <c r="A10" s="24" t="s">
        <v>614</v>
      </c>
      <c r="B10" s="141" t="s">
        <v>170</v>
      </c>
      <c r="C10" s="25" t="s">
        <v>169</v>
      </c>
    </row>
    <row r="11" spans="1:5" s="11" customFormat="1" ht="19" customHeight="1" x14ac:dyDescent="0.2">
      <c r="A11" s="24" t="s">
        <v>615</v>
      </c>
      <c r="B11" s="141" t="s">
        <v>1328</v>
      </c>
      <c r="C11" s="25" t="s">
        <v>608</v>
      </c>
    </row>
    <row r="12" spans="1:5" s="11" customFormat="1" ht="21" customHeight="1" x14ac:dyDescent="0.2">
      <c r="A12" s="24" t="s">
        <v>616</v>
      </c>
      <c r="B12" s="141" t="s">
        <v>1329</v>
      </c>
      <c r="C12" s="25" t="s">
        <v>254</v>
      </c>
    </row>
    <row r="13" spans="1:5" s="11" customFormat="1" ht="29" customHeight="1" x14ac:dyDescent="0.2">
      <c r="A13" s="100" t="s">
        <v>617</v>
      </c>
      <c r="B13" s="195" t="s">
        <v>1330</v>
      </c>
      <c r="C13" s="85" t="s">
        <v>609</v>
      </c>
    </row>
    <row r="14" spans="1:5" s="11" customFormat="1" ht="33" customHeight="1" x14ac:dyDescent="0.2">
      <c r="A14" s="24" t="s">
        <v>618</v>
      </c>
      <c r="B14" s="141" t="s">
        <v>1331</v>
      </c>
      <c r="C14" s="25" t="s">
        <v>255</v>
      </c>
    </row>
    <row r="15" spans="1:5" s="11" customFormat="1" ht="21" customHeight="1" x14ac:dyDescent="0.2">
      <c r="A15" s="24" t="s">
        <v>619</v>
      </c>
      <c r="B15" s="141" t="s">
        <v>15</v>
      </c>
      <c r="C15" s="25" t="s">
        <v>9</v>
      </c>
    </row>
    <row r="16" spans="1:5" s="11" customFormat="1" ht="21" customHeight="1" x14ac:dyDescent="0.2">
      <c r="A16" s="100" t="s">
        <v>620</v>
      </c>
      <c r="B16" s="195" t="s">
        <v>1332</v>
      </c>
      <c r="C16" s="85" t="s">
        <v>256</v>
      </c>
    </row>
    <row r="17" spans="1:3" s="11" customFormat="1" ht="33" customHeight="1" x14ac:dyDescent="0.2">
      <c r="A17" s="24" t="s">
        <v>624</v>
      </c>
      <c r="B17" s="141" t="s">
        <v>1160</v>
      </c>
      <c r="C17" s="25" t="s">
        <v>26</v>
      </c>
    </row>
    <row r="18" spans="1:3" s="11" customFormat="1" ht="21" customHeight="1" x14ac:dyDescent="0.2">
      <c r="A18" s="24" t="s">
        <v>621</v>
      </c>
      <c r="B18" s="141" t="s">
        <v>5</v>
      </c>
      <c r="C18" s="25" t="s">
        <v>15</v>
      </c>
    </row>
    <row r="19" spans="1:3" s="8" customFormat="1" ht="34" customHeight="1" x14ac:dyDescent="0.2">
      <c r="A19" s="100" t="s">
        <v>622</v>
      </c>
      <c r="B19" s="111" t="s">
        <v>262</v>
      </c>
      <c r="C19" s="85" t="s">
        <v>257</v>
      </c>
    </row>
    <row r="20" spans="1:3" ht="38" customHeight="1" thickBot="1" x14ac:dyDescent="0.25">
      <c r="A20" s="36" t="s">
        <v>623</v>
      </c>
      <c r="B20" s="196" t="s">
        <v>1333</v>
      </c>
      <c r="C20" s="75" t="s">
        <v>610</v>
      </c>
    </row>
    <row r="21" spans="1:3" ht="49" customHeight="1" x14ac:dyDescent="0.2">
      <c r="A21" s="197" t="s">
        <v>1334</v>
      </c>
      <c r="B21" s="197"/>
      <c r="C21" s="197"/>
    </row>
  </sheetData>
  <mergeCells count="1">
    <mergeCell ref="A21:C21"/>
  </mergeCell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F7DB5-7089-A249-B19D-2348145FB874}">
  <dimension ref="A1:B13"/>
  <sheetViews>
    <sheetView showGridLines="0" zoomScaleNormal="100" workbookViewId="0">
      <selection activeCell="A2" sqref="A2"/>
    </sheetView>
  </sheetViews>
  <sheetFormatPr baseColWidth="10" defaultColWidth="10.6640625" defaultRowHeight="15" customHeight="1" x14ac:dyDescent="0.2"/>
  <cols>
    <col min="1" max="1" width="25.6640625" style="32" customWidth="1"/>
    <col min="2" max="2" width="51.5" style="10" customWidth="1"/>
    <col min="3" max="16384" width="10.6640625" style="32"/>
  </cols>
  <sheetData>
    <row r="1" spans="1:2" ht="15" customHeight="1" x14ac:dyDescent="0.2">
      <c r="A1" s="3" t="str">
        <f>HYPERLINK("#'Index'!A1","Back to index")</f>
        <v>Back to index</v>
      </c>
    </row>
    <row r="2" spans="1:2" ht="45" customHeight="1" x14ac:dyDescent="0.25">
      <c r="A2" s="9" t="s">
        <v>985</v>
      </c>
    </row>
    <row r="3" spans="1:2" s="11" customFormat="1" ht="21" customHeight="1" x14ac:dyDescent="0.2">
      <c r="A3" s="39" t="s">
        <v>323</v>
      </c>
      <c r="B3" s="39"/>
    </row>
    <row r="4" spans="1:2" s="8" customFormat="1" ht="52" customHeight="1" thickBot="1" x14ac:dyDescent="0.25">
      <c r="A4" s="38" t="s">
        <v>321</v>
      </c>
      <c r="B4" s="40" t="s">
        <v>322</v>
      </c>
    </row>
    <row r="5" spans="1:2" s="11" customFormat="1" ht="35" customHeight="1" x14ac:dyDescent="0.2">
      <c r="A5" s="41" t="s">
        <v>223</v>
      </c>
      <c r="B5" s="42" t="s">
        <v>329</v>
      </c>
    </row>
    <row r="6" spans="1:2" s="11" customFormat="1" ht="38" customHeight="1" x14ac:dyDescent="0.2">
      <c r="A6" s="43" t="s">
        <v>324</v>
      </c>
      <c r="B6" s="44" t="s">
        <v>330</v>
      </c>
    </row>
    <row r="7" spans="1:2" s="11" customFormat="1" ht="41" customHeight="1" x14ac:dyDescent="0.2">
      <c r="A7" s="43" t="s">
        <v>325</v>
      </c>
      <c r="B7" s="44" t="s">
        <v>331</v>
      </c>
    </row>
    <row r="8" spans="1:2" s="11" customFormat="1" ht="37" customHeight="1" x14ac:dyDescent="0.2">
      <c r="A8" s="43" t="s">
        <v>326</v>
      </c>
      <c r="B8" s="44" t="s">
        <v>1001</v>
      </c>
    </row>
    <row r="9" spans="1:2" s="11" customFormat="1" ht="39" customHeight="1" x14ac:dyDescent="0.2">
      <c r="A9" s="43" t="s">
        <v>327</v>
      </c>
      <c r="B9" s="44" t="s">
        <v>332</v>
      </c>
    </row>
    <row r="10" spans="1:2" ht="37" customHeight="1" x14ac:dyDescent="0.2">
      <c r="A10" s="45" t="s">
        <v>1002</v>
      </c>
      <c r="B10" s="44" t="s">
        <v>333</v>
      </c>
    </row>
    <row r="11" spans="1:2" ht="37" customHeight="1" x14ac:dyDescent="0.2">
      <c r="A11" s="46"/>
      <c r="B11" s="44" t="s">
        <v>334</v>
      </c>
    </row>
    <row r="12" spans="1:2" ht="53" customHeight="1" x14ac:dyDescent="0.2">
      <c r="A12" s="47"/>
      <c r="B12" s="48" t="s">
        <v>335</v>
      </c>
    </row>
    <row r="13" spans="1:2" ht="37" customHeight="1" thickBot="1" x14ac:dyDescent="0.25">
      <c r="A13" s="49" t="s">
        <v>328</v>
      </c>
      <c r="B13" s="50" t="s">
        <v>336</v>
      </c>
    </row>
  </sheetData>
  <mergeCells count="2">
    <mergeCell ref="A3:B3"/>
    <mergeCell ref="A10:A12"/>
  </mergeCells>
  <pageMargins left="0.75" right="0.75" top="1" bottom="1" header="0.5" footer="0.5"/>
  <pageSetup paperSize="9" orientation="portrait" horizontalDpi="4294967292" verticalDpi="429496729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DB765-7A08-E54A-BAD0-87FE0344FF77}">
  <dimension ref="A1:D10"/>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4" width="14" style="10" customWidth="1"/>
    <col min="5" max="16384" width="10.6640625" style="32"/>
  </cols>
  <sheetData>
    <row r="1" spans="1:4" ht="15" customHeight="1" x14ac:dyDescent="0.2">
      <c r="A1" s="102" t="str">
        <f>HYPERLINK("#'Index'!A1","Back to index")</f>
        <v>Back to index</v>
      </c>
    </row>
    <row r="2" spans="1:4" ht="45" customHeight="1" x14ac:dyDescent="0.25">
      <c r="A2" s="9" t="s">
        <v>985</v>
      </c>
    </row>
    <row r="3" spans="1:4" ht="21" customHeight="1" x14ac:dyDescent="0.2">
      <c r="A3" s="12" t="s">
        <v>513</v>
      </c>
      <c r="B3" s="13"/>
      <c r="C3" s="14"/>
      <c r="D3" s="14"/>
    </row>
    <row r="4" spans="1:4" ht="16" x14ac:dyDescent="0.2">
      <c r="A4" s="51"/>
    </row>
    <row r="5" spans="1:4" s="11" customFormat="1" ht="18" thickBot="1" x14ac:dyDescent="0.25">
      <c r="A5" s="38"/>
      <c r="B5" s="95" t="s">
        <v>1046</v>
      </c>
      <c r="C5" s="37" t="s">
        <v>225</v>
      </c>
      <c r="D5" s="37" t="s">
        <v>186</v>
      </c>
    </row>
    <row r="6" spans="1:4" s="11" customFormat="1" ht="24" customHeight="1" x14ac:dyDescent="0.2">
      <c r="A6" s="24" t="s">
        <v>1335</v>
      </c>
      <c r="B6" s="96" t="s">
        <v>43</v>
      </c>
      <c r="C6" s="25" t="s">
        <v>204</v>
      </c>
      <c r="D6" s="25" t="s">
        <v>1253</v>
      </c>
    </row>
    <row r="7" spans="1:4" s="11" customFormat="1" ht="24" customHeight="1" x14ac:dyDescent="0.2">
      <c r="A7" s="24" t="s">
        <v>1336</v>
      </c>
      <c r="B7" s="99" t="s">
        <v>1255</v>
      </c>
      <c r="C7" s="25" t="s">
        <v>1256</v>
      </c>
      <c r="D7" s="25" t="s">
        <v>1257</v>
      </c>
    </row>
    <row r="8" spans="1:4" s="11" customFormat="1" ht="24" customHeight="1" x14ac:dyDescent="0.2">
      <c r="A8" s="24" t="s">
        <v>515</v>
      </c>
      <c r="B8" s="99" t="s">
        <v>0</v>
      </c>
      <c r="C8" s="25" t="s">
        <v>0</v>
      </c>
      <c r="D8" s="25" t="s">
        <v>0</v>
      </c>
    </row>
    <row r="9" spans="1:4" s="11" customFormat="1" ht="38" customHeight="1" thickBot="1" x14ac:dyDescent="0.25">
      <c r="A9" s="24" t="s">
        <v>1337</v>
      </c>
      <c r="B9" s="99" t="s">
        <v>0</v>
      </c>
      <c r="C9" s="25" t="s">
        <v>0</v>
      </c>
      <c r="D9" s="25" t="s">
        <v>0</v>
      </c>
    </row>
    <row r="10" spans="1:4" ht="120" customHeight="1" x14ac:dyDescent="0.2">
      <c r="A10" s="52" t="s">
        <v>1338</v>
      </c>
      <c r="B10" s="52"/>
      <c r="C10" s="52"/>
      <c r="D10" s="52"/>
    </row>
  </sheetData>
  <mergeCells count="1">
    <mergeCell ref="A10:D10"/>
  </mergeCells>
  <pageMargins left="0.75" right="0.75" top="1" bottom="1" header="0.5" footer="0.5"/>
  <pageSetup paperSize="9" orientation="portrait" horizontalDpi="4294967292" verticalDpi="429496729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FBF95-9675-7342-A24F-C4013CD66FBF}">
  <dimension ref="A1:H32"/>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4" width="15.5" style="10" customWidth="1"/>
    <col min="5" max="7" width="15.5" style="32" customWidth="1"/>
    <col min="8" max="205" width="14" style="32" customWidth="1"/>
    <col min="206" max="16384" width="10.6640625" style="32"/>
  </cols>
  <sheetData>
    <row r="1" spans="1:7" ht="15" customHeight="1" x14ac:dyDescent="0.2">
      <c r="A1" s="102" t="str">
        <f>HYPERLINK("#'Index'!A1","Back to index")</f>
        <v>Back to index</v>
      </c>
    </row>
    <row r="2" spans="1:7" ht="45" customHeight="1" x14ac:dyDescent="0.25">
      <c r="A2" s="9" t="s">
        <v>985</v>
      </c>
    </row>
    <row r="3" spans="1:7" ht="21" customHeight="1" x14ac:dyDescent="0.2">
      <c r="A3" s="12" t="s">
        <v>626</v>
      </c>
      <c r="B3" s="13"/>
      <c r="C3" s="13"/>
      <c r="D3" s="14"/>
    </row>
    <row r="4" spans="1:7" ht="16" x14ac:dyDescent="0.2">
      <c r="A4" s="15"/>
      <c r="B4" s="13"/>
      <c r="C4" s="13"/>
      <c r="D4" s="16"/>
    </row>
    <row r="5" spans="1:7" ht="16" customHeight="1" thickBot="1" x14ac:dyDescent="0.25">
      <c r="A5" s="198"/>
      <c r="B5" s="199" t="s">
        <v>1339</v>
      </c>
      <c r="C5" s="199"/>
      <c r="D5" s="199"/>
      <c r="E5" s="55" t="s">
        <v>627</v>
      </c>
      <c r="F5" s="55"/>
      <c r="G5" s="55"/>
    </row>
    <row r="6" spans="1:7" ht="16" x14ac:dyDescent="0.2">
      <c r="A6" s="200"/>
      <c r="B6" s="201"/>
      <c r="C6" s="201"/>
      <c r="D6" s="201"/>
      <c r="E6" s="201"/>
      <c r="F6" s="201"/>
      <c r="G6" s="201"/>
    </row>
    <row r="7" spans="1:7" ht="16" x14ac:dyDescent="0.2">
      <c r="A7" s="200"/>
      <c r="B7" s="202"/>
      <c r="C7" s="202"/>
      <c r="D7" s="202"/>
      <c r="E7" s="202"/>
      <c r="F7" s="202"/>
      <c r="G7" s="202"/>
    </row>
    <row r="8" spans="1:7" ht="35" thickBot="1" x14ac:dyDescent="0.25">
      <c r="A8" s="200"/>
      <c r="B8" s="202"/>
      <c r="C8" s="203" t="s">
        <v>628</v>
      </c>
      <c r="D8" s="202"/>
      <c r="E8" s="202"/>
      <c r="F8" s="133" t="s">
        <v>628</v>
      </c>
    </row>
    <row r="9" spans="1:7" s="11" customFormat="1" ht="35" thickBot="1" x14ac:dyDescent="0.25">
      <c r="A9" s="204" t="s">
        <v>573</v>
      </c>
      <c r="B9" s="95" t="s">
        <v>258</v>
      </c>
      <c r="C9" s="95" t="s">
        <v>1340</v>
      </c>
      <c r="D9" s="95" t="s">
        <v>630</v>
      </c>
      <c r="E9" s="37" t="s">
        <v>258</v>
      </c>
      <c r="F9" s="37" t="s">
        <v>1340</v>
      </c>
      <c r="G9" s="37" t="s">
        <v>630</v>
      </c>
    </row>
    <row r="10" spans="1:7" s="11" customFormat="1" ht="16" x14ac:dyDescent="0.2">
      <c r="A10" s="138"/>
      <c r="B10" s="96"/>
      <c r="C10" s="96"/>
      <c r="D10" s="96"/>
      <c r="E10" s="205"/>
      <c r="F10" s="205"/>
      <c r="G10" s="205"/>
    </row>
    <row r="11" spans="1:7" s="11" customFormat="1" ht="17" x14ac:dyDescent="0.2">
      <c r="A11" s="21" t="s">
        <v>631</v>
      </c>
      <c r="B11" s="195" t="s">
        <v>1341</v>
      </c>
      <c r="C11" s="195" t="s">
        <v>0</v>
      </c>
      <c r="D11" s="195" t="s">
        <v>1341</v>
      </c>
      <c r="E11" s="206" t="s">
        <v>653</v>
      </c>
      <c r="F11" s="206" t="s">
        <v>0</v>
      </c>
      <c r="G11" s="206" t="s">
        <v>653</v>
      </c>
    </row>
    <row r="12" spans="1:7" s="11" customFormat="1" ht="48" customHeight="1" x14ac:dyDescent="0.2">
      <c r="A12" s="24" t="s">
        <v>632</v>
      </c>
      <c r="B12" s="141" t="s">
        <v>1342</v>
      </c>
      <c r="C12" s="141" t="s">
        <v>1343</v>
      </c>
      <c r="D12" s="141" t="s">
        <v>1344</v>
      </c>
      <c r="E12" s="25" t="s">
        <v>1345</v>
      </c>
      <c r="F12" s="25" t="s">
        <v>1346</v>
      </c>
      <c r="G12" s="25" t="s">
        <v>5</v>
      </c>
    </row>
    <row r="13" spans="1:7" s="11" customFormat="1" ht="17" x14ac:dyDescent="0.2">
      <c r="A13" s="24" t="s">
        <v>633</v>
      </c>
      <c r="B13" s="141" t="s">
        <v>1347</v>
      </c>
      <c r="C13" s="141" t="s">
        <v>0</v>
      </c>
      <c r="D13" s="141" t="s">
        <v>1347</v>
      </c>
      <c r="E13" s="25" t="s">
        <v>30</v>
      </c>
      <c r="F13" s="25" t="s">
        <v>0</v>
      </c>
      <c r="G13" s="25" t="s">
        <v>30</v>
      </c>
    </row>
    <row r="14" spans="1:7" s="11" customFormat="1" ht="17" x14ac:dyDescent="0.2">
      <c r="A14" s="24" t="s">
        <v>634</v>
      </c>
      <c r="B14" s="141" t="s">
        <v>1348</v>
      </c>
      <c r="C14" s="141" t="s">
        <v>0</v>
      </c>
      <c r="D14" s="141" t="s">
        <v>1348</v>
      </c>
      <c r="E14" s="25" t="s">
        <v>44</v>
      </c>
      <c r="F14" s="25" t="s">
        <v>0</v>
      </c>
      <c r="G14" s="25" t="s">
        <v>44</v>
      </c>
    </row>
    <row r="15" spans="1:7" s="11" customFormat="1" ht="17" x14ac:dyDescent="0.2">
      <c r="A15" s="24" t="s">
        <v>635</v>
      </c>
      <c r="B15" s="141" t="s">
        <v>1349</v>
      </c>
      <c r="C15" s="141" t="s">
        <v>1350</v>
      </c>
      <c r="D15" s="141" t="s">
        <v>1351</v>
      </c>
      <c r="E15" s="25" t="s">
        <v>655</v>
      </c>
      <c r="F15" s="25" t="s">
        <v>1352</v>
      </c>
      <c r="G15" s="25" t="s">
        <v>1353</v>
      </c>
    </row>
    <row r="16" spans="1:7" s="11" customFormat="1" ht="17" x14ac:dyDescent="0.2">
      <c r="A16" s="100" t="s">
        <v>636</v>
      </c>
      <c r="B16" s="195" t="s">
        <v>1354</v>
      </c>
      <c r="C16" s="195" t="s">
        <v>1355</v>
      </c>
      <c r="D16" s="195" t="s">
        <v>834</v>
      </c>
      <c r="E16" s="85" t="s">
        <v>980</v>
      </c>
      <c r="F16" s="85" t="s">
        <v>1356</v>
      </c>
      <c r="G16" s="85" t="s">
        <v>1357</v>
      </c>
    </row>
    <row r="17" spans="1:8" s="11" customFormat="1" ht="16" x14ac:dyDescent="0.2">
      <c r="A17" s="33"/>
      <c r="B17" s="104"/>
      <c r="C17" s="98"/>
      <c r="D17" s="98"/>
      <c r="E17" s="33"/>
      <c r="F17" s="33"/>
      <c r="G17" s="33"/>
    </row>
    <row r="18" spans="1:8" s="11" customFormat="1" ht="17" x14ac:dyDescent="0.2">
      <c r="A18" s="23" t="s">
        <v>637</v>
      </c>
      <c r="B18" s="141" t="s">
        <v>1358</v>
      </c>
      <c r="C18" s="141" t="s">
        <v>0</v>
      </c>
      <c r="D18" s="141" t="s">
        <v>1358</v>
      </c>
      <c r="E18" s="22" t="s">
        <v>260</v>
      </c>
      <c r="F18" s="22" t="s">
        <v>0</v>
      </c>
      <c r="G18" s="22" t="s">
        <v>260</v>
      </c>
    </row>
    <row r="19" spans="1:8" s="11" customFormat="1" ht="33" customHeight="1" x14ac:dyDescent="0.2">
      <c r="A19" s="24" t="s">
        <v>638</v>
      </c>
      <c r="B19" s="141" t="s">
        <v>1359</v>
      </c>
      <c r="C19" s="141" t="s">
        <v>29</v>
      </c>
      <c r="D19" s="141" t="s">
        <v>1360</v>
      </c>
      <c r="E19" s="25" t="s">
        <v>261</v>
      </c>
      <c r="F19" s="25" t="s">
        <v>26</v>
      </c>
      <c r="G19" s="25" t="s">
        <v>1361</v>
      </c>
    </row>
    <row r="20" spans="1:8" s="11" customFormat="1" ht="17" x14ac:dyDescent="0.2">
      <c r="A20" s="24" t="s">
        <v>639</v>
      </c>
      <c r="B20" s="141" t="s">
        <v>1362</v>
      </c>
      <c r="C20" s="141" t="s">
        <v>0</v>
      </c>
      <c r="D20" s="141" t="s">
        <v>1362</v>
      </c>
      <c r="E20" s="25" t="s">
        <v>207</v>
      </c>
      <c r="F20" s="25" t="s">
        <v>0</v>
      </c>
      <c r="G20" s="25" t="s">
        <v>207</v>
      </c>
    </row>
    <row r="21" spans="1:8" s="11" customFormat="1" ht="17" x14ac:dyDescent="0.2">
      <c r="A21" s="100" t="s">
        <v>640</v>
      </c>
      <c r="B21" s="195" t="s">
        <v>1363</v>
      </c>
      <c r="C21" s="195" t="s">
        <v>1364</v>
      </c>
      <c r="D21" s="195" t="s">
        <v>1332</v>
      </c>
      <c r="E21" s="85" t="s">
        <v>262</v>
      </c>
      <c r="F21" s="85" t="s">
        <v>1365</v>
      </c>
      <c r="G21" s="85" t="s">
        <v>256</v>
      </c>
    </row>
    <row r="22" spans="1:8" s="11" customFormat="1" ht="16" x14ac:dyDescent="0.2">
      <c r="A22" s="29"/>
      <c r="B22" s="98"/>
      <c r="C22" s="98"/>
      <c r="D22" s="98"/>
      <c r="E22" s="29"/>
      <c r="F22" s="29"/>
      <c r="G22" s="29"/>
    </row>
    <row r="23" spans="1:8" s="11" customFormat="1" ht="34" customHeight="1" x14ac:dyDescent="0.2">
      <c r="A23" s="11" t="s">
        <v>641</v>
      </c>
      <c r="B23" s="141" t="s">
        <v>26</v>
      </c>
      <c r="C23" s="141" t="s">
        <v>1366</v>
      </c>
      <c r="D23" s="141" t="s">
        <v>5</v>
      </c>
      <c r="E23" s="27" t="s">
        <v>1</v>
      </c>
      <c r="F23" s="27" t="s">
        <v>3</v>
      </c>
      <c r="G23" s="27" t="s">
        <v>15</v>
      </c>
    </row>
    <row r="24" spans="1:8" s="11" customFormat="1" ht="17" x14ac:dyDescent="0.2">
      <c r="A24" s="24" t="s">
        <v>642</v>
      </c>
      <c r="B24" s="141" t="s">
        <v>22</v>
      </c>
      <c r="C24" s="141" t="s">
        <v>0</v>
      </c>
      <c r="D24" s="141" t="s">
        <v>22</v>
      </c>
      <c r="E24" s="25" t="s">
        <v>3</v>
      </c>
      <c r="F24" s="25" t="s">
        <v>0</v>
      </c>
      <c r="G24" s="25" t="s">
        <v>3</v>
      </c>
    </row>
    <row r="25" spans="1:8" s="11" customFormat="1" ht="17" x14ac:dyDescent="0.2">
      <c r="A25" s="24" t="s">
        <v>643</v>
      </c>
      <c r="B25" s="141" t="s">
        <v>1367</v>
      </c>
      <c r="C25" s="141" t="s">
        <v>0</v>
      </c>
      <c r="D25" s="141" t="s">
        <v>1367</v>
      </c>
      <c r="E25" s="25" t="s">
        <v>285</v>
      </c>
      <c r="F25" s="25" t="s">
        <v>0</v>
      </c>
      <c r="G25" s="25" t="s">
        <v>285</v>
      </c>
    </row>
    <row r="26" spans="1:8" s="11" customFormat="1" ht="17" x14ac:dyDescent="0.2">
      <c r="A26" s="24" t="s">
        <v>645</v>
      </c>
      <c r="B26" s="141" t="s">
        <v>264</v>
      </c>
      <c r="C26" s="141" t="s">
        <v>0</v>
      </c>
      <c r="D26" s="141" t="s">
        <v>264</v>
      </c>
      <c r="E26" s="25" t="s">
        <v>216</v>
      </c>
      <c r="F26" s="25" t="s">
        <v>0</v>
      </c>
      <c r="G26" s="25" t="s">
        <v>216</v>
      </c>
    </row>
    <row r="27" spans="1:8" s="11" customFormat="1" ht="17" x14ac:dyDescent="0.2">
      <c r="A27" s="100" t="s">
        <v>618</v>
      </c>
      <c r="B27" s="195" t="s">
        <v>1368</v>
      </c>
      <c r="C27" s="195" t="s">
        <v>1369</v>
      </c>
      <c r="D27" s="195" t="s">
        <v>1331</v>
      </c>
      <c r="E27" s="85" t="s">
        <v>265</v>
      </c>
      <c r="F27" s="85" t="s">
        <v>1370</v>
      </c>
      <c r="G27" s="85" t="s">
        <v>255</v>
      </c>
    </row>
    <row r="28" spans="1:8" s="11" customFormat="1" ht="16" x14ac:dyDescent="0.2">
      <c r="A28" s="207"/>
      <c r="B28" s="98"/>
      <c r="C28" s="98"/>
      <c r="D28" s="98"/>
      <c r="E28" s="29"/>
      <c r="F28" s="29"/>
      <c r="G28" s="29"/>
    </row>
    <row r="29" spans="1:8" s="11" customFormat="1" ht="17" x14ac:dyDescent="0.2">
      <c r="A29" s="208" t="s">
        <v>646</v>
      </c>
      <c r="B29" s="141" t="s">
        <v>1371</v>
      </c>
      <c r="C29" s="141" t="s">
        <v>208</v>
      </c>
      <c r="D29" s="141" t="s">
        <v>1372</v>
      </c>
      <c r="E29" s="22" t="s">
        <v>267</v>
      </c>
      <c r="F29" s="22" t="s">
        <v>1373</v>
      </c>
      <c r="G29" s="22" t="s">
        <v>1374</v>
      </c>
    </row>
    <row r="30" spans="1:8" s="209" customFormat="1" ht="16" x14ac:dyDescent="0.2">
      <c r="B30" s="98"/>
      <c r="C30" s="98"/>
      <c r="D30" s="98"/>
      <c r="E30" s="34"/>
      <c r="F30" s="34"/>
      <c r="G30" s="34"/>
      <c r="H30" s="11"/>
    </row>
    <row r="31" spans="1:8" s="8" customFormat="1" ht="18" thickBot="1" x14ac:dyDescent="0.25">
      <c r="A31" s="210" t="s">
        <v>751</v>
      </c>
      <c r="B31" s="196" t="s">
        <v>1375</v>
      </c>
      <c r="C31" s="196" t="s">
        <v>1376</v>
      </c>
      <c r="D31" s="196" t="s">
        <v>1377</v>
      </c>
      <c r="E31" s="75" t="s">
        <v>170</v>
      </c>
      <c r="F31" s="75" t="s">
        <v>1378</v>
      </c>
      <c r="G31" s="75" t="s">
        <v>308</v>
      </c>
      <c r="H31" s="11"/>
    </row>
    <row r="32" spans="1:8" ht="41" customHeight="1" x14ac:dyDescent="0.2">
      <c r="A32" s="109" t="s">
        <v>979</v>
      </c>
      <c r="B32" s="109"/>
      <c r="C32" s="109"/>
      <c r="D32" s="109"/>
      <c r="E32" s="109"/>
      <c r="F32" s="109"/>
      <c r="G32" s="109"/>
    </row>
  </sheetData>
  <mergeCells count="7">
    <mergeCell ref="A32:G32"/>
    <mergeCell ref="B5:D5"/>
    <mergeCell ref="E5:G5"/>
    <mergeCell ref="A6:G6"/>
    <mergeCell ref="A7:G7"/>
    <mergeCell ref="A8:B8"/>
    <mergeCell ref="D8:E8"/>
  </mergeCells>
  <pageMargins left="0.75" right="0.75" top="1" bottom="1" header="0.5" footer="0.5"/>
  <pageSetup paperSize="9" orientation="portrait" horizontalDpi="4294967292" verticalDpi="429496729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1ABF3-2D53-5D49-B188-CAB842C72A85}">
  <dimension ref="A1:C13"/>
  <sheetViews>
    <sheetView showGridLines="0" workbookViewId="0">
      <selection activeCell="A2" sqref="A2"/>
    </sheetView>
  </sheetViews>
  <sheetFormatPr baseColWidth="10" defaultColWidth="10.6640625" defaultRowHeight="15" customHeight="1" x14ac:dyDescent="0.2"/>
  <cols>
    <col min="1" max="1" width="45.5" style="32" customWidth="1"/>
    <col min="2" max="3" width="14" style="10" customWidth="1"/>
    <col min="4" max="205" width="14" style="32" customWidth="1"/>
    <col min="206" max="16384" width="10.6640625" style="32"/>
  </cols>
  <sheetData>
    <row r="1" spans="1:3" ht="15" customHeight="1" x14ac:dyDescent="0.2">
      <c r="A1" s="102" t="str">
        <f>HYPERLINK("#'Index'!A1","Back to index")</f>
        <v>Back to index</v>
      </c>
    </row>
    <row r="2" spans="1:3" ht="45" customHeight="1" x14ac:dyDescent="0.25">
      <c r="A2" s="9" t="s">
        <v>985</v>
      </c>
    </row>
    <row r="3" spans="1:3" ht="21" customHeight="1" x14ac:dyDescent="0.2">
      <c r="A3" s="12" t="s">
        <v>647</v>
      </c>
      <c r="B3" s="13"/>
      <c r="C3" s="14"/>
    </row>
    <row r="4" spans="1:3" ht="16" x14ac:dyDescent="0.2">
      <c r="A4" s="51"/>
      <c r="C4" s="134"/>
    </row>
    <row r="5" spans="1:3" s="11" customFormat="1" ht="18" thickBot="1" x14ac:dyDescent="0.25">
      <c r="A5" s="38" t="s">
        <v>7</v>
      </c>
      <c r="B5" s="95" t="s">
        <v>1046</v>
      </c>
      <c r="C5" s="37" t="s">
        <v>225</v>
      </c>
    </row>
    <row r="6" spans="1:3" s="11" customFormat="1" ht="16" x14ac:dyDescent="0.2">
      <c r="A6" s="138"/>
      <c r="B6" s="96"/>
      <c r="C6" s="139"/>
    </row>
    <row r="7" spans="1:3" s="11" customFormat="1" ht="17" x14ac:dyDescent="0.2">
      <c r="A7" s="23" t="s">
        <v>648</v>
      </c>
      <c r="B7" s="141" t="s">
        <v>218</v>
      </c>
      <c r="C7" s="22" t="s">
        <v>96</v>
      </c>
    </row>
    <row r="8" spans="1:3" s="11" customFormat="1" ht="17" x14ac:dyDescent="0.2">
      <c r="A8" s="24" t="s">
        <v>649</v>
      </c>
      <c r="B8" s="99" t="s">
        <v>33</v>
      </c>
      <c r="C8" s="25" t="s">
        <v>6</v>
      </c>
    </row>
    <row r="9" spans="1:3" s="11" customFormat="1" ht="17" x14ac:dyDescent="0.2">
      <c r="A9" s="24" t="s">
        <v>650</v>
      </c>
      <c r="B9" s="99" t="s">
        <v>20</v>
      </c>
      <c r="C9" s="25" t="s">
        <v>22</v>
      </c>
    </row>
    <row r="10" spans="1:3" s="11" customFormat="1" ht="17" x14ac:dyDescent="0.2">
      <c r="A10" s="24" t="s">
        <v>651</v>
      </c>
      <c r="B10" s="99" t="s">
        <v>30</v>
      </c>
      <c r="C10" s="25" t="s">
        <v>31</v>
      </c>
    </row>
    <row r="11" spans="1:3" s="11" customFormat="1" ht="16" x14ac:dyDescent="0.2">
      <c r="A11" s="211"/>
      <c r="B11" s="212"/>
      <c r="C11" s="211"/>
    </row>
    <row r="12" spans="1:3" s="11" customFormat="1" ht="18" thickBot="1" x14ac:dyDescent="0.25">
      <c r="A12" s="36" t="s">
        <v>338</v>
      </c>
      <c r="B12" s="196" t="s">
        <v>12</v>
      </c>
      <c r="C12" s="75" t="s">
        <v>12</v>
      </c>
    </row>
    <row r="13" spans="1:3" ht="15" customHeight="1" x14ac:dyDescent="0.2">
      <c r="A13" s="201"/>
      <c r="B13" s="201"/>
      <c r="C13" s="201"/>
    </row>
  </sheetData>
  <mergeCells count="1">
    <mergeCell ref="A13:C13"/>
  </mergeCells>
  <pageMargins left="0.75" right="0.75" top="1" bottom="1" header="0.5" footer="0.5"/>
  <pageSetup paperSize="9" orientation="portrait" horizontalDpi="4294967292" verticalDpi="429496729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F701E-A586-1D42-85AC-5CA511E0BB33}">
  <dimension ref="A1:D16"/>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3" width="14" style="10" customWidth="1"/>
    <col min="4" max="205" width="14" style="32" customWidth="1"/>
    <col min="206" max="16384" width="10.6640625" style="32"/>
  </cols>
  <sheetData>
    <row r="1" spans="1:4" ht="15" customHeight="1" x14ac:dyDescent="0.2">
      <c r="A1" s="102" t="str">
        <f>HYPERLINK("#'Index'!A1","Back to index")</f>
        <v>Back to index</v>
      </c>
    </row>
    <row r="2" spans="1:4" ht="45" customHeight="1" x14ac:dyDescent="0.25">
      <c r="A2" s="9" t="s">
        <v>985</v>
      </c>
    </row>
    <row r="3" spans="1:4" ht="21" customHeight="1" x14ac:dyDescent="0.2">
      <c r="A3" s="12" t="s">
        <v>656</v>
      </c>
      <c r="B3" s="13"/>
      <c r="C3" s="14"/>
    </row>
    <row r="4" spans="1:4" ht="16" x14ac:dyDescent="0.2">
      <c r="A4" s="51"/>
      <c r="C4" s="134"/>
    </row>
    <row r="5" spans="1:4" s="11" customFormat="1" ht="18" thickBot="1" x14ac:dyDescent="0.25">
      <c r="A5" s="38" t="s">
        <v>573</v>
      </c>
      <c r="B5" s="95" t="s">
        <v>1324</v>
      </c>
      <c r="C5" s="37" t="s">
        <v>605</v>
      </c>
    </row>
    <row r="6" spans="1:4" s="11" customFormat="1" ht="16" x14ac:dyDescent="0.2">
      <c r="A6" s="138"/>
      <c r="B6" s="96"/>
      <c r="C6" s="139"/>
    </row>
    <row r="7" spans="1:4" s="11" customFormat="1" ht="17" x14ac:dyDescent="0.2">
      <c r="A7" s="23" t="s">
        <v>657</v>
      </c>
      <c r="B7" s="141" t="s">
        <v>1379</v>
      </c>
      <c r="C7" s="22" t="s">
        <v>232</v>
      </c>
    </row>
    <row r="8" spans="1:4" s="11" customFormat="1" ht="17" x14ac:dyDescent="0.2">
      <c r="A8" s="24" t="s">
        <v>658</v>
      </c>
      <c r="B8" s="99" t="s">
        <v>46</v>
      </c>
      <c r="C8" s="25" t="s">
        <v>159</v>
      </c>
    </row>
    <row r="9" spans="1:4" s="11" customFormat="1" ht="17" x14ac:dyDescent="0.2">
      <c r="A9" s="100" t="s">
        <v>659</v>
      </c>
      <c r="B9" s="111" t="s">
        <v>1380</v>
      </c>
      <c r="C9" s="85" t="s">
        <v>184</v>
      </c>
    </row>
    <row r="10" spans="1:4" s="209" customFormat="1" ht="16" x14ac:dyDescent="0.2">
      <c r="A10" s="207"/>
      <c r="B10" s="213"/>
      <c r="C10" s="214"/>
      <c r="D10" s="11"/>
    </row>
    <row r="11" spans="1:4" s="8" customFormat="1" ht="17" x14ac:dyDescent="0.2">
      <c r="A11" s="208" t="s">
        <v>660</v>
      </c>
      <c r="B11" s="141" t="s">
        <v>1381</v>
      </c>
      <c r="C11" s="22" t="s">
        <v>2</v>
      </c>
      <c r="D11" s="11"/>
    </row>
    <row r="12" spans="1:4" s="11" customFormat="1" ht="17" x14ac:dyDescent="0.2">
      <c r="A12" s="24" t="s">
        <v>661</v>
      </c>
      <c r="B12" s="99" t="s">
        <v>17</v>
      </c>
      <c r="C12" s="25" t="s">
        <v>18</v>
      </c>
    </row>
    <row r="13" spans="1:4" s="11" customFormat="1" ht="17" x14ac:dyDescent="0.2">
      <c r="A13" s="100" t="s">
        <v>662</v>
      </c>
      <c r="B13" s="111" t="s">
        <v>211</v>
      </c>
      <c r="C13" s="85" t="s">
        <v>6</v>
      </c>
    </row>
    <row r="14" spans="1:4" s="11" customFormat="1" ht="16" x14ac:dyDescent="0.2">
      <c r="A14" s="211"/>
      <c r="B14" s="212"/>
      <c r="C14" s="211"/>
    </row>
    <row r="15" spans="1:4" s="11" customFormat="1" ht="18" thickBot="1" x14ac:dyDescent="0.25">
      <c r="A15" s="36" t="s">
        <v>1382</v>
      </c>
      <c r="B15" s="196" t="s">
        <v>1383</v>
      </c>
      <c r="C15" s="75" t="s">
        <v>268</v>
      </c>
    </row>
    <row r="16" spans="1:4" ht="15" customHeight="1" x14ac:dyDescent="0.2">
      <c r="A16" s="201"/>
      <c r="B16" s="201"/>
      <c r="C16" s="201"/>
    </row>
  </sheetData>
  <mergeCells count="1">
    <mergeCell ref="A16:C16"/>
  </mergeCells>
  <pageMargins left="0.75" right="0.75" top="1" bottom="1" header="0.5" footer="0.5"/>
  <pageSetup paperSize="9" orientation="portrait" horizontalDpi="4294967292" verticalDpi="429496729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FCED7-E174-9C41-AEBA-877C66005C91}">
  <dimension ref="A1:D17"/>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3" width="14" style="10" customWidth="1"/>
    <col min="4" max="205" width="14" style="32" customWidth="1"/>
    <col min="206" max="16384" width="10.6640625" style="32"/>
  </cols>
  <sheetData>
    <row r="1" spans="1:4" ht="15" customHeight="1" x14ac:dyDescent="0.2">
      <c r="A1" s="102" t="str">
        <f>HYPERLINK("#'Index'!A1","Back to index")</f>
        <v>Back to index</v>
      </c>
    </row>
    <row r="2" spans="1:4" ht="45" customHeight="1" x14ac:dyDescent="0.25">
      <c r="A2" s="9" t="s">
        <v>985</v>
      </c>
    </row>
    <row r="3" spans="1:4" ht="21" customHeight="1" x14ac:dyDescent="0.2">
      <c r="A3" s="12" t="s">
        <v>1384</v>
      </c>
      <c r="B3" s="13"/>
      <c r="C3" s="14"/>
    </row>
    <row r="4" spans="1:4" ht="16" x14ac:dyDescent="0.2">
      <c r="A4" s="51"/>
      <c r="C4" s="134"/>
    </row>
    <row r="5" spans="1:4" s="11" customFormat="1" ht="18" thickBot="1" x14ac:dyDescent="0.25">
      <c r="A5" s="38" t="s">
        <v>7</v>
      </c>
      <c r="B5" s="95" t="s">
        <v>1324</v>
      </c>
      <c r="C5" s="37" t="s">
        <v>605</v>
      </c>
    </row>
    <row r="6" spans="1:4" s="11" customFormat="1" ht="16" x14ac:dyDescent="0.2">
      <c r="A6" s="138"/>
      <c r="B6" s="96"/>
      <c r="C6" s="139"/>
    </row>
    <row r="7" spans="1:4" s="11" customFormat="1" ht="17" x14ac:dyDescent="0.2">
      <c r="A7" s="23" t="s">
        <v>629</v>
      </c>
      <c r="B7" s="141" t="s">
        <v>147</v>
      </c>
      <c r="C7" s="22" t="s">
        <v>33</v>
      </c>
    </row>
    <row r="8" spans="1:4" s="11" customFormat="1" ht="17" x14ac:dyDescent="0.2">
      <c r="A8" s="24" t="s">
        <v>612</v>
      </c>
      <c r="B8" s="99" t="s">
        <v>1385</v>
      </c>
      <c r="C8" s="25" t="s">
        <v>96</v>
      </c>
    </row>
    <row r="9" spans="1:4" s="11" customFormat="1" ht="17" x14ac:dyDescent="0.2">
      <c r="A9" s="24" t="s">
        <v>664</v>
      </c>
      <c r="B9" s="99" t="s">
        <v>16</v>
      </c>
      <c r="C9" s="25" t="s">
        <v>15</v>
      </c>
    </row>
    <row r="10" spans="1:4" s="11" customFormat="1" ht="17" x14ac:dyDescent="0.2">
      <c r="A10" s="24" t="s">
        <v>665</v>
      </c>
      <c r="B10" s="99" t="s">
        <v>16</v>
      </c>
      <c r="C10" s="25" t="s">
        <v>23</v>
      </c>
    </row>
    <row r="11" spans="1:4" s="8" customFormat="1" ht="32" customHeight="1" x14ac:dyDescent="0.2">
      <c r="A11" s="21"/>
      <c r="B11" s="195" t="s">
        <v>12</v>
      </c>
      <c r="C11" s="206" t="s">
        <v>12</v>
      </c>
      <c r="D11" s="11"/>
    </row>
    <row r="12" spans="1:4" s="8" customFormat="1" ht="31" customHeight="1" x14ac:dyDescent="0.2">
      <c r="A12" s="23" t="s">
        <v>666</v>
      </c>
      <c r="B12" s="141" t="s">
        <v>83</v>
      </c>
      <c r="C12" s="22" t="s">
        <v>83</v>
      </c>
      <c r="D12" s="11"/>
    </row>
    <row r="13" spans="1:4" s="11" customFormat="1" ht="17" x14ac:dyDescent="0.2">
      <c r="A13" s="24" t="s">
        <v>667</v>
      </c>
      <c r="B13" s="99" t="s">
        <v>18</v>
      </c>
      <c r="C13" s="25" t="s">
        <v>15</v>
      </c>
    </row>
    <row r="14" spans="1:4" s="11" customFormat="1" ht="17" x14ac:dyDescent="0.2">
      <c r="A14" s="24" t="s">
        <v>668</v>
      </c>
      <c r="B14" s="99" t="s">
        <v>1386</v>
      </c>
      <c r="C14" s="25" t="s">
        <v>218</v>
      </c>
    </row>
    <row r="15" spans="1:4" s="209" customFormat="1" ht="16" x14ac:dyDescent="0.2">
      <c r="A15" s="33"/>
      <c r="B15" s="98"/>
      <c r="C15" s="34"/>
      <c r="D15" s="11"/>
    </row>
    <row r="16" spans="1:4" s="8" customFormat="1" ht="18" thickBot="1" x14ac:dyDescent="0.25">
      <c r="A16" s="36"/>
      <c r="B16" s="196" t="s">
        <v>12</v>
      </c>
      <c r="C16" s="75" t="s">
        <v>12</v>
      </c>
      <c r="D16" s="11"/>
    </row>
    <row r="17" spans="1:3" ht="15" customHeight="1" x14ac:dyDescent="0.2">
      <c r="A17" s="201"/>
      <c r="B17" s="201"/>
      <c r="C17" s="201"/>
    </row>
  </sheetData>
  <mergeCells count="1">
    <mergeCell ref="A17:C17"/>
  </mergeCells>
  <pageMargins left="0.75" right="0.75" top="1" bottom="1" header="0.5" footer="0.5"/>
  <pageSetup paperSize="9" orientation="portrait" horizontalDpi="4294967292" verticalDpi="429496729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D8AC1-FDB7-354F-A36F-FFB541BC8552}">
  <dimension ref="A1:K39"/>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5" width="13.83203125" style="10" customWidth="1"/>
    <col min="6" max="11" width="13.83203125" style="32" customWidth="1"/>
    <col min="12" max="206" width="14" style="32" customWidth="1"/>
    <col min="207" max="16384" width="10.6640625" style="32"/>
  </cols>
  <sheetData>
    <row r="1" spans="1:11" ht="15" customHeight="1" x14ac:dyDescent="0.2">
      <c r="A1" s="102" t="str">
        <f>HYPERLINK("#'Index'!A1","Back to index")</f>
        <v>Back to index</v>
      </c>
    </row>
    <row r="2" spans="1:11" ht="45" customHeight="1" x14ac:dyDescent="0.25">
      <c r="A2" s="9" t="s">
        <v>985</v>
      </c>
    </row>
    <row r="3" spans="1:11" ht="21" customHeight="1" x14ac:dyDescent="0.2">
      <c r="A3" s="12" t="s">
        <v>669</v>
      </c>
      <c r="B3" s="13"/>
      <c r="C3" s="13"/>
      <c r="D3" s="13"/>
      <c r="E3" s="14"/>
    </row>
    <row r="4" spans="1:11" ht="16" x14ac:dyDescent="0.2">
      <c r="A4" s="51"/>
      <c r="E4" s="134"/>
    </row>
    <row r="5" spans="1:11" ht="16" customHeight="1" thickBot="1" x14ac:dyDescent="0.25">
      <c r="A5" s="198"/>
      <c r="B5" s="199" t="s">
        <v>1324</v>
      </c>
      <c r="C5" s="199"/>
      <c r="D5" s="199"/>
      <c r="E5" s="199"/>
      <c r="F5" s="199"/>
      <c r="G5" s="55" t="s">
        <v>605</v>
      </c>
      <c r="H5" s="55"/>
      <c r="I5" s="55"/>
      <c r="J5" s="55"/>
      <c r="K5" s="55"/>
    </row>
    <row r="6" spans="1:11" ht="16" x14ac:dyDescent="0.2">
      <c r="A6" s="200"/>
      <c r="B6" s="201"/>
      <c r="C6" s="201"/>
      <c r="D6" s="201"/>
      <c r="E6" s="201"/>
      <c r="F6" s="201"/>
      <c r="G6" s="201"/>
      <c r="H6" s="201"/>
      <c r="I6" s="201"/>
      <c r="J6" s="201"/>
    </row>
    <row r="7" spans="1:11" ht="16" x14ac:dyDescent="0.2">
      <c r="A7" s="200"/>
      <c r="B7" s="202"/>
      <c r="C7" s="202"/>
      <c r="D7" s="202"/>
      <c r="E7" s="202"/>
      <c r="F7" s="202"/>
      <c r="G7" s="202"/>
      <c r="H7" s="202"/>
      <c r="I7" s="202"/>
      <c r="J7" s="202"/>
    </row>
    <row r="8" spans="1:11" ht="16" customHeight="1" thickBot="1" x14ac:dyDescent="0.25">
      <c r="A8" s="202"/>
      <c r="B8" s="202"/>
      <c r="C8" s="199" t="s">
        <v>628</v>
      </c>
      <c r="D8" s="199"/>
      <c r="E8" s="199"/>
      <c r="F8" s="202"/>
      <c r="G8" s="202"/>
      <c r="H8" s="215" t="s">
        <v>628</v>
      </c>
      <c r="I8" s="215"/>
      <c r="J8" s="215"/>
    </row>
    <row r="9" spans="1:11" ht="16" x14ac:dyDescent="0.2">
      <c r="A9" s="202"/>
      <c r="B9" s="202"/>
      <c r="C9" s="202"/>
      <c r="D9" s="202"/>
      <c r="E9" s="202"/>
      <c r="F9" s="202"/>
      <c r="G9" s="202"/>
      <c r="H9" s="202"/>
      <c r="I9" s="202"/>
      <c r="J9" s="202"/>
    </row>
    <row r="10" spans="1:11" s="11" customFormat="1" ht="18" thickBot="1" x14ac:dyDescent="0.25">
      <c r="A10" s="38" t="s">
        <v>573</v>
      </c>
      <c r="B10" s="95" t="s">
        <v>258</v>
      </c>
      <c r="C10" s="95" t="s">
        <v>269</v>
      </c>
      <c r="D10" s="95" t="s">
        <v>612</v>
      </c>
      <c r="E10" s="95" t="s">
        <v>629</v>
      </c>
      <c r="F10" s="95" t="s">
        <v>630</v>
      </c>
      <c r="G10" s="37" t="s">
        <v>258</v>
      </c>
      <c r="H10" s="37" t="s">
        <v>269</v>
      </c>
      <c r="I10" s="37" t="s">
        <v>612</v>
      </c>
      <c r="J10" s="37" t="s">
        <v>629</v>
      </c>
      <c r="K10" s="37" t="s">
        <v>630</v>
      </c>
    </row>
    <row r="11" spans="1:11" s="11" customFormat="1" ht="16" x14ac:dyDescent="0.2">
      <c r="A11" s="138"/>
      <c r="B11" s="96"/>
      <c r="C11" s="96"/>
      <c r="D11" s="96"/>
      <c r="E11" s="96"/>
      <c r="F11" s="96"/>
      <c r="G11" s="205"/>
      <c r="H11" s="205"/>
      <c r="I11" s="205"/>
      <c r="J11" s="205"/>
      <c r="K11" s="205"/>
    </row>
    <row r="12" spans="1:11" s="11" customFormat="1" ht="17" x14ac:dyDescent="0.2">
      <c r="A12" s="21" t="s">
        <v>670</v>
      </c>
      <c r="B12" s="195"/>
      <c r="C12" s="195"/>
      <c r="D12" s="195"/>
      <c r="E12" s="195"/>
      <c r="F12" s="195"/>
      <c r="G12" s="206"/>
      <c r="H12" s="206"/>
      <c r="I12" s="206"/>
      <c r="J12" s="206"/>
      <c r="K12" s="206"/>
    </row>
    <row r="13" spans="1:11" s="11" customFormat="1" ht="17" x14ac:dyDescent="0.2">
      <c r="A13" s="24" t="s">
        <v>629</v>
      </c>
      <c r="B13" s="141" t="s">
        <v>1387</v>
      </c>
      <c r="C13" s="141" t="s">
        <v>23</v>
      </c>
      <c r="D13" s="141" t="s">
        <v>1388</v>
      </c>
      <c r="E13" s="141" t="s">
        <v>1389</v>
      </c>
      <c r="F13" s="141" t="s">
        <v>1390</v>
      </c>
      <c r="G13" s="25" t="s">
        <v>765</v>
      </c>
      <c r="H13" s="25" t="s">
        <v>10</v>
      </c>
      <c r="I13" s="25" t="s">
        <v>157</v>
      </c>
      <c r="J13" s="25" t="s">
        <v>148</v>
      </c>
      <c r="K13" s="25" t="s">
        <v>1391</v>
      </c>
    </row>
    <row r="14" spans="1:11" s="11" customFormat="1" ht="17" x14ac:dyDescent="0.2">
      <c r="A14" s="24" t="s">
        <v>672</v>
      </c>
      <c r="B14" s="141" t="s">
        <v>26</v>
      </c>
      <c r="C14" s="141" t="s">
        <v>0</v>
      </c>
      <c r="D14" s="141" t="s">
        <v>0</v>
      </c>
      <c r="E14" s="141" t="s">
        <v>0</v>
      </c>
      <c r="F14" s="141" t="s">
        <v>26</v>
      </c>
      <c r="G14" s="25" t="s">
        <v>23</v>
      </c>
      <c r="H14" s="25" t="s">
        <v>0</v>
      </c>
      <c r="I14" s="25" t="s">
        <v>17</v>
      </c>
      <c r="J14" s="25" t="s">
        <v>0</v>
      </c>
      <c r="K14" s="25" t="s">
        <v>29</v>
      </c>
    </row>
    <row r="15" spans="1:11" s="11" customFormat="1" ht="17" x14ac:dyDescent="0.2">
      <c r="A15" s="24" t="s">
        <v>673</v>
      </c>
      <c r="B15" s="141" t="s">
        <v>14</v>
      </c>
      <c r="C15" s="141" t="s">
        <v>0</v>
      </c>
      <c r="D15" s="141" t="s">
        <v>0</v>
      </c>
      <c r="E15" s="141" t="s">
        <v>0</v>
      </c>
      <c r="F15" s="141" t="s">
        <v>14</v>
      </c>
      <c r="G15" s="25" t="s">
        <v>1386</v>
      </c>
      <c r="H15" s="25" t="s">
        <v>0</v>
      </c>
      <c r="I15" s="25" t="s">
        <v>0</v>
      </c>
      <c r="J15" s="25" t="s">
        <v>0</v>
      </c>
      <c r="K15" s="25" t="s">
        <v>1386</v>
      </c>
    </row>
    <row r="16" spans="1:11" s="11" customFormat="1" ht="17" x14ac:dyDescent="0.2">
      <c r="A16" s="24" t="s">
        <v>612</v>
      </c>
      <c r="B16" s="141" t="s">
        <v>1392</v>
      </c>
      <c r="C16" s="141" t="s">
        <v>220</v>
      </c>
      <c r="D16" s="141" t="s">
        <v>1393</v>
      </c>
      <c r="E16" s="141" t="s">
        <v>0</v>
      </c>
      <c r="F16" s="141" t="s">
        <v>1326</v>
      </c>
      <c r="G16" s="25" t="s">
        <v>1394</v>
      </c>
      <c r="H16" s="25" t="s">
        <v>10</v>
      </c>
      <c r="I16" s="25" t="s">
        <v>275</v>
      </c>
      <c r="J16" s="25" t="s">
        <v>0</v>
      </c>
      <c r="K16" s="25" t="s">
        <v>607</v>
      </c>
    </row>
    <row r="17" spans="1:11" s="11" customFormat="1" ht="17" x14ac:dyDescent="0.2">
      <c r="A17" s="24" t="s">
        <v>674</v>
      </c>
      <c r="B17" s="141" t="s">
        <v>1395</v>
      </c>
      <c r="C17" s="141" t="s">
        <v>96</v>
      </c>
      <c r="D17" s="141" t="s">
        <v>0</v>
      </c>
      <c r="E17" s="141" t="s">
        <v>0</v>
      </c>
      <c r="F17" s="141" t="s">
        <v>1396</v>
      </c>
      <c r="G17" s="25" t="s">
        <v>1397</v>
      </c>
      <c r="H17" s="25" t="s">
        <v>4</v>
      </c>
      <c r="I17" s="25" t="s">
        <v>0</v>
      </c>
      <c r="J17" s="25" t="s">
        <v>0</v>
      </c>
      <c r="K17" s="25" t="s">
        <v>1398</v>
      </c>
    </row>
    <row r="18" spans="1:11" s="11" customFormat="1" ht="17" x14ac:dyDescent="0.2">
      <c r="A18" s="24" t="s">
        <v>665</v>
      </c>
      <c r="B18" s="141" t="s">
        <v>1399</v>
      </c>
      <c r="C18" s="141" t="s">
        <v>30</v>
      </c>
      <c r="D18" s="141" t="s">
        <v>0</v>
      </c>
      <c r="E18" s="141" t="s">
        <v>0</v>
      </c>
      <c r="F18" s="141" t="s">
        <v>1400</v>
      </c>
      <c r="G18" s="25" t="s">
        <v>280</v>
      </c>
      <c r="H18" s="25" t="s">
        <v>0</v>
      </c>
      <c r="I18" s="25" t="s">
        <v>0</v>
      </c>
      <c r="J18" s="25" t="s">
        <v>0</v>
      </c>
      <c r="K18" s="25" t="s">
        <v>280</v>
      </c>
    </row>
    <row r="19" spans="1:11" s="11" customFormat="1" ht="17" x14ac:dyDescent="0.2">
      <c r="A19" s="24" t="s">
        <v>675</v>
      </c>
      <c r="B19" s="141" t="s">
        <v>211</v>
      </c>
      <c r="C19" s="141" t="s">
        <v>1401</v>
      </c>
      <c r="D19" s="141" t="s">
        <v>0</v>
      </c>
      <c r="E19" s="141" t="s">
        <v>0</v>
      </c>
      <c r="F19" s="141" t="s">
        <v>0</v>
      </c>
      <c r="G19" s="25" t="s">
        <v>17</v>
      </c>
      <c r="H19" s="25" t="s">
        <v>157</v>
      </c>
      <c r="I19" s="25" t="s">
        <v>0</v>
      </c>
      <c r="J19" s="25" t="s">
        <v>0</v>
      </c>
      <c r="K19" s="25" t="s">
        <v>0</v>
      </c>
    </row>
    <row r="20" spans="1:11" s="11" customFormat="1" ht="16" x14ac:dyDescent="0.2">
      <c r="A20" s="33"/>
      <c r="B20" s="98"/>
      <c r="C20" s="98"/>
      <c r="D20" s="98"/>
      <c r="E20" s="98"/>
      <c r="F20" s="98"/>
      <c r="G20" s="33"/>
      <c r="H20" s="33"/>
      <c r="I20" s="33"/>
      <c r="J20" s="33"/>
      <c r="K20" s="33"/>
    </row>
    <row r="21" spans="1:11" s="11" customFormat="1" ht="17" x14ac:dyDescent="0.2">
      <c r="A21" s="21" t="s">
        <v>762</v>
      </c>
      <c r="B21" s="195" t="s">
        <v>1402</v>
      </c>
      <c r="C21" s="195" t="s">
        <v>0</v>
      </c>
      <c r="D21" s="195" t="s">
        <v>1403</v>
      </c>
      <c r="E21" s="195" t="s">
        <v>1389</v>
      </c>
      <c r="F21" s="195" t="s">
        <v>1404</v>
      </c>
      <c r="G21" s="206" t="s">
        <v>687</v>
      </c>
      <c r="H21" s="206" t="s">
        <v>0</v>
      </c>
      <c r="I21" s="206" t="s">
        <v>275</v>
      </c>
      <c r="J21" s="206" t="s">
        <v>148</v>
      </c>
      <c r="K21" s="206" t="s">
        <v>688</v>
      </c>
    </row>
    <row r="22" spans="1:11" s="11" customFormat="1" ht="16" x14ac:dyDescent="0.2">
      <c r="A22" s="33"/>
      <c r="B22" s="98"/>
      <c r="C22" s="98"/>
      <c r="D22" s="98"/>
      <c r="E22" s="98"/>
      <c r="F22" s="98"/>
      <c r="G22" s="33"/>
      <c r="H22" s="33"/>
      <c r="I22" s="33"/>
      <c r="J22" s="33"/>
      <c r="K22" s="33"/>
    </row>
    <row r="23" spans="1:11" s="11" customFormat="1" ht="17" x14ac:dyDescent="0.2">
      <c r="A23" s="21" t="s">
        <v>671</v>
      </c>
      <c r="B23" s="195"/>
      <c r="C23" s="195"/>
      <c r="D23" s="195"/>
      <c r="E23" s="195"/>
      <c r="F23" s="195"/>
      <c r="G23" s="206"/>
      <c r="H23" s="206"/>
      <c r="I23" s="206"/>
      <c r="J23" s="206"/>
      <c r="K23" s="206"/>
    </row>
    <row r="24" spans="1:11" s="11" customFormat="1" ht="17" x14ac:dyDescent="0.2">
      <c r="A24" s="11" t="s">
        <v>666</v>
      </c>
      <c r="B24" s="141" t="s">
        <v>1405</v>
      </c>
      <c r="C24" s="141" t="s">
        <v>0</v>
      </c>
      <c r="D24" s="141" t="s">
        <v>1406</v>
      </c>
      <c r="E24" s="141" t="s">
        <v>1407</v>
      </c>
      <c r="F24" s="141" t="s">
        <v>1408</v>
      </c>
      <c r="G24" s="27" t="s">
        <v>676</v>
      </c>
      <c r="H24" s="27" t="s">
        <v>0</v>
      </c>
      <c r="I24" s="27" t="s">
        <v>205</v>
      </c>
      <c r="J24" s="27" t="s">
        <v>270</v>
      </c>
      <c r="K24" s="27" t="s">
        <v>677</v>
      </c>
    </row>
    <row r="25" spans="1:11" s="11" customFormat="1" ht="17" x14ac:dyDescent="0.2">
      <c r="A25" s="24" t="s">
        <v>679</v>
      </c>
      <c r="B25" s="141" t="s">
        <v>1409</v>
      </c>
      <c r="C25" s="141" t="s">
        <v>0</v>
      </c>
      <c r="D25" s="141" t="s">
        <v>1410</v>
      </c>
      <c r="E25" s="141" t="s">
        <v>1407</v>
      </c>
      <c r="F25" s="141" t="s">
        <v>1345</v>
      </c>
      <c r="G25" s="25" t="s">
        <v>202</v>
      </c>
      <c r="H25" s="25" t="s">
        <v>21</v>
      </c>
      <c r="I25" s="25" t="s">
        <v>271</v>
      </c>
      <c r="J25" s="25" t="s">
        <v>216</v>
      </c>
      <c r="K25" s="25" t="s">
        <v>272</v>
      </c>
    </row>
    <row r="26" spans="1:11" s="11" customFormat="1" ht="17" x14ac:dyDescent="0.2">
      <c r="A26" s="24" t="s">
        <v>680</v>
      </c>
      <c r="B26" s="141" t="s">
        <v>1411</v>
      </c>
      <c r="C26" s="141" t="s">
        <v>9</v>
      </c>
      <c r="D26" s="141" t="s">
        <v>0</v>
      </c>
      <c r="E26" s="141" t="s">
        <v>0</v>
      </c>
      <c r="F26" s="141" t="s">
        <v>1412</v>
      </c>
      <c r="G26" s="25" t="s">
        <v>140</v>
      </c>
      <c r="H26" s="25" t="s">
        <v>0</v>
      </c>
      <c r="I26" s="25" t="s">
        <v>0</v>
      </c>
      <c r="J26" s="25" t="s">
        <v>0</v>
      </c>
      <c r="K26" s="25" t="s">
        <v>140</v>
      </c>
    </row>
    <row r="27" spans="1:11" s="11" customFormat="1" ht="17" x14ac:dyDescent="0.2">
      <c r="A27" s="24" t="s">
        <v>681</v>
      </c>
      <c r="B27" s="141" t="s">
        <v>232</v>
      </c>
      <c r="C27" s="141" t="s">
        <v>21</v>
      </c>
      <c r="D27" s="141" t="s">
        <v>0</v>
      </c>
      <c r="E27" s="141" t="s">
        <v>0</v>
      </c>
      <c r="F27" s="141" t="s">
        <v>1413</v>
      </c>
      <c r="G27" s="25" t="s">
        <v>273</v>
      </c>
      <c r="H27" s="25" t="s">
        <v>0</v>
      </c>
      <c r="I27" s="25" t="s">
        <v>0</v>
      </c>
      <c r="J27" s="25" t="s">
        <v>0</v>
      </c>
      <c r="K27" s="25" t="s">
        <v>273</v>
      </c>
    </row>
    <row r="28" spans="1:11" s="11" customFormat="1" ht="17" x14ac:dyDescent="0.2">
      <c r="A28" s="24" t="s">
        <v>682</v>
      </c>
      <c r="B28" s="141" t="s">
        <v>1414</v>
      </c>
      <c r="C28" s="141" t="s">
        <v>9</v>
      </c>
      <c r="D28" s="141" t="s">
        <v>0</v>
      </c>
      <c r="E28" s="141" t="s">
        <v>0</v>
      </c>
      <c r="F28" s="141" t="s">
        <v>1415</v>
      </c>
      <c r="G28" s="25" t="s">
        <v>274</v>
      </c>
      <c r="H28" s="25" t="s">
        <v>0</v>
      </c>
      <c r="I28" s="25" t="s">
        <v>0</v>
      </c>
      <c r="J28" s="25" t="s">
        <v>0</v>
      </c>
      <c r="K28" s="25" t="s">
        <v>274</v>
      </c>
    </row>
    <row r="29" spans="1:11" s="11" customFormat="1" ht="17" x14ac:dyDescent="0.2">
      <c r="A29" s="24" t="s">
        <v>683</v>
      </c>
      <c r="B29" s="141" t="s">
        <v>1416</v>
      </c>
      <c r="C29" s="141" t="s">
        <v>44</v>
      </c>
      <c r="D29" s="141" t="s">
        <v>0</v>
      </c>
      <c r="E29" s="141" t="s">
        <v>0</v>
      </c>
      <c r="F29" s="141" t="s">
        <v>1417</v>
      </c>
      <c r="G29" s="25" t="s">
        <v>684</v>
      </c>
      <c r="H29" s="25" t="s">
        <v>1</v>
      </c>
      <c r="I29" s="25" t="s">
        <v>0</v>
      </c>
      <c r="J29" s="25" t="s">
        <v>0</v>
      </c>
      <c r="K29" s="25" t="s">
        <v>685</v>
      </c>
    </row>
    <row r="30" spans="1:11" s="11" customFormat="1" ht="17" x14ac:dyDescent="0.2">
      <c r="A30" s="24" t="s">
        <v>686</v>
      </c>
      <c r="B30" s="141" t="s">
        <v>1418</v>
      </c>
      <c r="C30" s="141" t="s">
        <v>279</v>
      </c>
      <c r="D30" s="141" t="s">
        <v>0</v>
      </c>
      <c r="E30" s="141" t="s">
        <v>0</v>
      </c>
      <c r="F30" s="141" t="s">
        <v>0</v>
      </c>
      <c r="G30" s="25" t="s">
        <v>3</v>
      </c>
      <c r="H30" s="25" t="s">
        <v>149</v>
      </c>
      <c r="I30" s="25" t="s">
        <v>0</v>
      </c>
      <c r="J30" s="25" t="s">
        <v>0</v>
      </c>
      <c r="K30" s="25" t="s">
        <v>0</v>
      </c>
    </row>
    <row r="31" spans="1:11" s="209" customFormat="1" ht="16" x14ac:dyDescent="0.2">
      <c r="A31" s="11"/>
      <c r="B31" s="98"/>
      <c r="C31" s="98"/>
      <c r="D31" s="98"/>
      <c r="E31" s="98"/>
      <c r="F31" s="98"/>
      <c r="G31" s="27"/>
      <c r="H31" s="27"/>
      <c r="I31" s="27"/>
      <c r="J31" s="27"/>
      <c r="K31" s="27"/>
    </row>
    <row r="32" spans="1:11" s="8" customFormat="1" ht="18" thickBot="1" x14ac:dyDescent="0.25">
      <c r="A32" s="36" t="s">
        <v>889</v>
      </c>
      <c r="B32" s="196" t="s">
        <v>1402</v>
      </c>
      <c r="C32" s="196" t="s">
        <v>0</v>
      </c>
      <c r="D32" s="196" t="s">
        <v>1403</v>
      </c>
      <c r="E32" s="196" t="s">
        <v>1389</v>
      </c>
      <c r="F32" s="196" t="s">
        <v>1404</v>
      </c>
      <c r="G32" s="75" t="s">
        <v>687</v>
      </c>
      <c r="H32" s="75" t="s">
        <v>0</v>
      </c>
      <c r="I32" s="75" t="s">
        <v>275</v>
      </c>
      <c r="J32" s="75" t="s">
        <v>148</v>
      </c>
      <c r="K32" s="75" t="s">
        <v>688</v>
      </c>
    </row>
    <row r="33" spans="1:11" ht="28" customHeight="1" x14ac:dyDescent="0.2">
      <c r="A33" s="216" t="s">
        <v>981</v>
      </c>
      <c r="B33" s="216"/>
      <c r="C33" s="216"/>
      <c r="D33" s="216"/>
      <c r="E33" s="216"/>
      <c r="F33" s="216"/>
      <c r="G33" s="216"/>
      <c r="H33" s="216"/>
      <c r="I33" s="216"/>
      <c r="J33" s="216"/>
      <c r="K33" s="216"/>
    </row>
    <row r="34" spans="1:11" ht="15" customHeight="1" x14ac:dyDescent="0.2">
      <c r="F34" s="10"/>
    </row>
    <row r="35" spans="1:11" ht="15" customHeight="1" x14ac:dyDescent="0.2">
      <c r="F35" s="10"/>
    </row>
    <row r="36" spans="1:11" ht="15" customHeight="1" x14ac:dyDescent="0.2">
      <c r="F36" s="10"/>
    </row>
    <row r="37" spans="1:11" ht="15" customHeight="1" x14ac:dyDescent="0.2">
      <c r="F37" s="10"/>
    </row>
    <row r="38" spans="1:11" ht="15" customHeight="1" x14ac:dyDescent="0.2">
      <c r="F38" s="10"/>
    </row>
    <row r="39" spans="1:11" ht="15" customHeight="1" x14ac:dyDescent="0.2">
      <c r="F39" s="10"/>
    </row>
  </sheetData>
  <mergeCells count="10">
    <mergeCell ref="A9:J9"/>
    <mergeCell ref="A33:K33"/>
    <mergeCell ref="B5:F5"/>
    <mergeCell ref="G5:K5"/>
    <mergeCell ref="A6:J6"/>
    <mergeCell ref="A7:J7"/>
    <mergeCell ref="A8:B8"/>
    <mergeCell ref="C8:E8"/>
    <mergeCell ref="F8:G8"/>
    <mergeCell ref="H8:J8"/>
  </mergeCells>
  <pageMargins left="0.75" right="0.75" top="1" bottom="1" header="0.5" footer="0.5"/>
  <pageSetup paperSize="9" orientation="portrait" horizontalDpi="4294967292" verticalDpi="429496729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A614D-9469-5A4B-8256-CD4327B96678}">
  <dimension ref="A1:E21"/>
  <sheetViews>
    <sheetView showGridLines="0" zoomScaleNormal="100" workbookViewId="0">
      <selection activeCell="A2" sqref="A2"/>
    </sheetView>
  </sheetViews>
  <sheetFormatPr baseColWidth="10" defaultColWidth="10.6640625" defaultRowHeight="15" customHeight="1" x14ac:dyDescent="0.2"/>
  <cols>
    <col min="1" max="1" width="49" style="32" customWidth="1"/>
    <col min="2" max="3" width="14" style="10" customWidth="1"/>
    <col min="4" max="205" width="14" style="32" customWidth="1"/>
    <col min="206" max="16384" width="10.6640625" style="32"/>
  </cols>
  <sheetData>
    <row r="1" spans="1:5" s="150" customFormat="1" ht="15" customHeight="1" x14ac:dyDescent="0.2">
      <c r="A1" s="1" t="str">
        <f>HYPERLINK("#'Index'!A1","Back to index")</f>
        <v>Back to index</v>
      </c>
      <c r="B1" s="6"/>
      <c r="C1" s="6"/>
      <c r="D1" s="7"/>
      <c r="E1" s="149"/>
    </row>
    <row r="2" spans="1:5" ht="45" customHeight="1" x14ac:dyDescent="0.25">
      <c r="A2" s="151" t="s">
        <v>985</v>
      </c>
    </row>
    <row r="3" spans="1:5" ht="21" customHeight="1" x14ac:dyDescent="0.2">
      <c r="A3" s="12" t="s">
        <v>1419</v>
      </c>
      <c r="B3" s="13"/>
      <c r="C3" s="14"/>
    </row>
    <row r="4" spans="1:5" s="11" customFormat="1" ht="16" x14ac:dyDescent="0.2">
      <c r="A4" s="51"/>
      <c r="B4" s="10"/>
      <c r="C4" s="134"/>
    </row>
    <row r="5" spans="1:5" s="11" customFormat="1" ht="20" customHeight="1" thickBot="1" x14ac:dyDescent="0.25">
      <c r="A5" s="38" t="s">
        <v>573</v>
      </c>
      <c r="B5" s="95" t="s">
        <v>1324</v>
      </c>
      <c r="C5" s="37" t="s">
        <v>605</v>
      </c>
    </row>
    <row r="6" spans="1:5" s="11" customFormat="1" ht="19" customHeight="1" x14ac:dyDescent="0.2">
      <c r="A6" s="138"/>
      <c r="B6" s="140"/>
      <c r="C6" s="139"/>
    </row>
    <row r="7" spans="1:5" s="11" customFormat="1" ht="19" customHeight="1" x14ac:dyDescent="0.2">
      <c r="A7" s="23" t="s">
        <v>611</v>
      </c>
      <c r="B7" s="141" t="s">
        <v>1420</v>
      </c>
      <c r="C7" s="22" t="s">
        <v>606</v>
      </c>
    </row>
    <row r="8" spans="1:5" s="11" customFormat="1" ht="19" customHeight="1" x14ac:dyDescent="0.2">
      <c r="A8" s="24" t="s">
        <v>612</v>
      </c>
      <c r="B8" s="141" t="s">
        <v>1326</v>
      </c>
      <c r="C8" s="25" t="s">
        <v>607</v>
      </c>
    </row>
    <row r="9" spans="1:5" s="11" customFormat="1" ht="19" customHeight="1" x14ac:dyDescent="0.2">
      <c r="A9" s="24" t="s">
        <v>613</v>
      </c>
      <c r="B9" s="141" t="s">
        <v>1327</v>
      </c>
      <c r="C9" s="25" t="s">
        <v>253</v>
      </c>
    </row>
    <row r="10" spans="1:5" s="11" customFormat="1" ht="19" customHeight="1" x14ac:dyDescent="0.2">
      <c r="A10" s="24" t="s">
        <v>614</v>
      </c>
      <c r="B10" s="141" t="s">
        <v>170</v>
      </c>
      <c r="C10" s="25" t="s">
        <v>169</v>
      </c>
    </row>
    <row r="11" spans="1:5" s="11" customFormat="1" ht="19" customHeight="1" x14ac:dyDescent="0.2">
      <c r="A11" s="24" t="s">
        <v>615</v>
      </c>
      <c r="B11" s="141" t="s">
        <v>1328</v>
      </c>
      <c r="C11" s="25" t="s">
        <v>608</v>
      </c>
    </row>
    <row r="12" spans="1:5" s="11" customFormat="1" ht="21" customHeight="1" x14ac:dyDescent="0.2">
      <c r="A12" s="24" t="s">
        <v>616</v>
      </c>
      <c r="B12" s="141" t="s">
        <v>1329</v>
      </c>
      <c r="C12" s="25" t="s">
        <v>254</v>
      </c>
    </row>
    <row r="13" spans="1:5" s="11" customFormat="1" ht="29" customHeight="1" x14ac:dyDescent="0.2">
      <c r="A13" s="100" t="s">
        <v>617</v>
      </c>
      <c r="B13" s="195" t="s">
        <v>1330</v>
      </c>
      <c r="C13" s="85" t="s">
        <v>609</v>
      </c>
    </row>
    <row r="14" spans="1:5" s="11" customFormat="1" ht="33" customHeight="1" x14ac:dyDescent="0.2">
      <c r="A14" s="24" t="s">
        <v>618</v>
      </c>
      <c r="B14" s="141" t="s">
        <v>1331</v>
      </c>
      <c r="C14" s="25" t="s">
        <v>255</v>
      </c>
    </row>
    <row r="15" spans="1:5" s="11" customFormat="1" ht="21" customHeight="1" x14ac:dyDescent="0.2">
      <c r="A15" s="24" t="s">
        <v>619</v>
      </c>
      <c r="B15" s="141" t="s">
        <v>15</v>
      </c>
      <c r="C15" s="25" t="s">
        <v>9</v>
      </c>
    </row>
    <row r="16" spans="1:5" s="11" customFormat="1" ht="21" customHeight="1" x14ac:dyDescent="0.2">
      <c r="A16" s="100" t="s">
        <v>620</v>
      </c>
      <c r="B16" s="195" t="s">
        <v>1332</v>
      </c>
      <c r="C16" s="85" t="s">
        <v>256</v>
      </c>
    </row>
    <row r="17" spans="1:3" s="11" customFormat="1" ht="33" customHeight="1" x14ac:dyDescent="0.2">
      <c r="A17" s="24" t="s">
        <v>690</v>
      </c>
      <c r="B17" s="141" t="s">
        <v>1160</v>
      </c>
      <c r="C17" s="25" t="s">
        <v>26</v>
      </c>
    </row>
    <row r="18" spans="1:3" s="11" customFormat="1" ht="21" customHeight="1" x14ac:dyDescent="0.2">
      <c r="A18" s="24" t="s">
        <v>621</v>
      </c>
      <c r="B18" s="141" t="s">
        <v>5</v>
      </c>
      <c r="C18" s="25" t="s">
        <v>15</v>
      </c>
    </row>
    <row r="19" spans="1:3" s="8" customFormat="1" ht="34" customHeight="1" x14ac:dyDescent="0.2">
      <c r="A19" s="100" t="s">
        <v>622</v>
      </c>
      <c r="B19" s="111" t="s">
        <v>262</v>
      </c>
      <c r="C19" s="85" t="s">
        <v>257</v>
      </c>
    </row>
    <row r="20" spans="1:3" ht="38" customHeight="1" thickBot="1" x14ac:dyDescent="0.25">
      <c r="A20" s="36" t="s">
        <v>623</v>
      </c>
      <c r="B20" s="196" t="s">
        <v>1333</v>
      </c>
      <c r="C20" s="75" t="s">
        <v>610</v>
      </c>
    </row>
    <row r="21" spans="1:3" ht="52" customHeight="1" x14ac:dyDescent="0.2">
      <c r="A21" s="197" t="s">
        <v>1421</v>
      </c>
      <c r="B21" s="197"/>
      <c r="C21" s="197"/>
    </row>
  </sheetData>
  <mergeCells count="1">
    <mergeCell ref="A21:C21"/>
  </mergeCells>
  <pageMargins left="0.75" right="0.75" top="1" bottom="1" header="0.5" footer="0.5"/>
  <pageSetup paperSize="9" orientation="portrait" horizontalDpi="4294967292" verticalDpi="429496729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76638-F821-5B46-8373-FDEFE63F3240}">
  <dimension ref="A1:C9"/>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3" width="14" style="10" customWidth="1"/>
    <col min="4" max="205" width="14" style="32" customWidth="1"/>
    <col min="206" max="16384" width="10.6640625" style="32"/>
  </cols>
  <sheetData>
    <row r="1" spans="1:3" ht="15" customHeight="1" x14ac:dyDescent="0.2">
      <c r="A1" s="102" t="str">
        <f>HYPERLINK("#'Index'!A1","Back to index")</f>
        <v>Back to index</v>
      </c>
    </row>
    <row r="2" spans="1:3" ht="45" customHeight="1" x14ac:dyDescent="0.25">
      <c r="A2" s="9" t="s">
        <v>985</v>
      </c>
    </row>
    <row r="3" spans="1:3" ht="21" customHeight="1" x14ac:dyDescent="0.2">
      <c r="A3" s="12" t="s">
        <v>691</v>
      </c>
      <c r="B3" s="13"/>
      <c r="C3" s="14"/>
    </row>
    <row r="4" spans="1:3" ht="16" x14ac:dyDescent="0.2">
      <c r="A4" s="51"/>
      <c r="C4" s="134"/>
    </row>
    <row r="5" spans="1:3" s="11" customFormat="1" ht="18" thickBot="1" x14ac:dyDescent="0.25">
      <c r="A5" s="38"/>
      <c r="B5" s="95" t="s">
        <v>1324</v>
      </c>
      <c r="C5" s="37" t="s">
        <v>605</v>
      </c>
    </row>
    <row r="6" spans="1:3" s="11" customFormat="1" ht="16" x14ac:dyDescent="0.2">
      <c r="A6" s="138"/>
      <c r="B6" s="96"/>
      <c r="C6" s="139"/>
    </row>
    <row r="7" spans="1:3" s="11" customFormat="1" ht="21" customHeight="1" x14ac:dyDescent="0.2">
      <c r="A7" s="23" t="s">
        <v>1422</v>
      </c>
      <c r="B7" s="141" t="s">
        <v>1423</v>
      </c>
      <c r="C7" s="22" t="s">
        <v>692</v>
      </c>
    </row>
    <row r="8" spans="1:3" s="11" customFormat="1" ht="18" thickBot="1" x14ac:dyDescent="0.25">
      <c r="A8" s="122" t="s">
        <v>693</v>
      </c>
      <c r="B8" s="128" t="s">
        <v>1424</v>
      </c>
      <c r="C8" s="129" t="s">
        <v>694</v>
      </c>
    </row>
    <row r="9" spans="1:3" ht="28" customHeight="1" x14ac:dyDescent="0.2">
      <c r="A9" s="217" t="s">
        <v>1425</v>
      </c>
      <c r="B9" s="217"/>
      <c r="C9" s="217"/>
    </row>
  </sheetData>
  <mergeCells count="1">
    <mergeCell ref="A9:C9"/>
  </mergeCells>
  <pageMargins left="0.75" right="0.75" top="1" bottom="1" header="0.5" footer="0.5"/>
  <pageSetup paperSize="9" orientation="portrait" horizontalDpi="4294967292" verticalDpi="429496729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F5552-B6D9-DB4D-9359-05B2DD70FC5B}">
  <dimension ref="A1:D16"/>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2" width="15.1640625" style="10" customWidth="1"/>
    <col min="3" max="3" width="14.6640625" style="10" customWidth="1"/>
    <col min="4" max="205" width="14" style="32" customWidth="1"/>
    <col min="206" max="16384" width="10.6640625" style="32"/>
  </cols>
  <sheetData>
    <row r="1" spans="1:4" ht="15" customHeight="1" x14ac:dyDescent="0.2">
      <c r="A1" s="102" t="str">
        <f>HYPERLINK("#'Index'!A1","Back to index")</f>
        <v>Back to index</v>
      </c>
    </row>
    <row r="2" spans="1:4" ht="44" customHeight="1" x14ac:dyDescent="0.25">
      <c r="A2" s="9" t="s">
        <v>985</v>
      </c>
    </row>
    <row r="3" spans="1:4" ht="21" customHeight="1" x14ac:dyDescent="0.2">
      <c r="A3" s="12" t="s">
        <v>695</v>
      </c>
      <c r="B3" s="13"/>
      <c r="C3" s="14"/>
    </row>
    <row r="4" spans="1:4" ht="35" customHeight="1" x14ac:dyDescent="0.2">
      <c r="A4" s="51"/>
      <c r="B4" s="218" t="s">
        <v>696</v>
      </c>
      <c r="C4" s="219" t="s">
        <v>696</v>
      </c>
    </row>
    <row r="5" spans="1:4" s="11" customFormat="1" ht="20" customHeight="1" thickBot="1" x14ac:dyDescent="0.25">
      <c r="A5" s="38" t="s">
        <v>573</v>
      </c>
      <c r="B5" s="95" t="s">
        <v>1046</v>
      </c>
      <c r="C5" s="37" t="s">
        <v>225</v>
      </c>
    </row>
    <row r="6" spans="1:4" s="11" customFormat="1" ht="12" customHeight="1" x14ac:dyDescent="0.2">
      <c r="A6" s="138"/>
      <c r="B6" s="96"/>
      <c r="C6" s="139"/>
    </row>
    <row r="7" spans="1:4" s="11" customFormat="1" ht="35" customHeight="1" x14ac:dyDescent="0.2">
      <c r="A7" s="23" t="s">
        <v>1426</v>
      </c>
      <c r="B7" s="141" t="s">
        <v>1427</v>
      </c>
      <c r="C7" s="22" t="s">
        <v>276</v>
      </c>
    </row>
    <row r="8" spans="1:4" s="11" customFormat="1" ht="20" customHeight="1" x14ac:dyDescent="0.2">
      <c r="A8" s="24" t="s">
        <v>698</v>
      </c>
      <c r="B8" s="99" t="s">
        <v>1428</v>
      </c>
      <c r="C8" s="25" t="s">
        <v>277</v>
      </c>
    </row>
    <row r="9" spans="1:4" s="11" customFormat="1" ht="17" x14ac:dyDescent="0.2">
      <c r="A9" s="24" t="s">
        <v>932</v>
      </c>
      <c r="B9" s="99" t="s">
        <v>285</v>
      </c>
      <c r="C9" s="25" t="s">
        <v>206</v>
      </c>
    </row>
    <row r="10" spans="1:4" s="209" customFormat="1" ht="17" x14ac:dyDescent="0.2">
      <c r="A10" s="24" t="s">
        <v>699</v>
      </c>
      <c r="B10" s="99" t="s">
        <v>219</v>
      </c>
      <c r="C10" s="25" t="s">
        <v>219</v>
      </c>
      <c r="D10" s="11"/>
    </row>
    <row r="11" spans="1:4" s="8" customFormat="1" ht="17" x14ac:dyDescent="0.2">
      <c r="A11" s="23" t="s">
        <v>700</v>
      </c>
      <c r="B11" s="141" t="s">
        <v>1429</v>
      </c>
      <c r="C11" s="22" t="s">
        <v>221</v>
      </c>
      <c r="D11" s="11"/>
    </row>
    <row r="12" spans="1:4" s="11" customFormat="1" ht="17" x14ac:dyDescent="0.2">
      <c r="A12" s="100" t="s">
        <v>701</v>
      </c>
      <c r="B12" s="111" t="s">
        <v>1430</v>
      </c>
      <c r="C12" s="85" t="s">
        <v>278</v>
      </c>
    </row>
    <row r="13" spans="1:4" s="209" customFormat="1" ht="46" customHeight="1" x14ac:dyDescent="0.2">
      <c r="A13" s="24" t="s">
        <v>1431</v>
      </c>
      <c r="B13" s="99" t="s">
        <v>216</v>
      </c>
      <c r="C13" s="25" t="s">
        <v>146</v>
      </c>
      <c r="D13" s="11"/>
    </row>
    <row r="14" spans="1:4" s="11" customFormat="1" ht="26" customHeight="1" x14ac:dyDescent="0.2">
      <c r="A14" s="100" t="s">
        <v>702</v>
      </c>
      <c r="B14" s="111" t="s">
        <v>1432</v>
      </c>
      <c r="C14" s="85" t="s">
        <v>8</v>
      </c>
    </row>
    <row r="15" spans="1:4" s="8" customFormat="1" ht="39" customHeight="1" thickBot="1" x14ac:dyDescent="0.25">
      <c r="A15" s="36" t="s">
        <v>1433</v>
      </c>
      <c r="B15" s="196" t="s">
        <v>1400</v>
      </c>
      <c r="C15" s="75" t="s">
        <v>280</v>
      </c>
      <c r="D15" s="11"/>
    </row>
    <row r="16" spans="1:4" ht="15" customHeight="1" x14ac:dyDescent="0.2">
      <c r="A16" s="201"/>
      <c r="B16" s="201"/>
      <c r="C16" s="201"/>
    </row>
  </sheetData>
  <mergeCells count="1">
    <mergeCell ref="A16:C16"/>
  </mergeCells>
  <pageMargins left="0.75" right="0.75" top="1" bottom="1" header="0.5" footer="0.5"/>
  <pageSetup paperSize="9" orientation="portrait" horizontalDpi="4294967292" verticalDpi="429496729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55CB0-582C-8E40-9847-379E45F59C29}">
  <dimension ref="A1:C11"/>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3" width="14" style="10" customWidth="1"/>
    <col min="4" max="205" width="14" style="32" customWidth="1"/>
    <col min="206" max="16384" width="10.6640625" style="32"/>
  </cols>
  <sheetData>
    <row r="1" spans="1:3" ht="15" customHeight="1" x14ac:dyDescent="0.2">
      <c r="A1" s="102" t="str">
        <f>HYPERLINK("#'Index'!A1","Back to index")</f>
        <v>Back to index</v>
      </c>
    </row>
    <row r="2" spans="1:3" ht="45" customHeight="1" x14ac:dyDescent="0.25">
      <c r="A2" s="9" t="s">
        <v>985</v>
      </c>
    </row>
    <row r="3" spans="1:3" ht="21" customHeight="1" x14ac:dyDescent="0.2">
      <c r="A3" s="12" t="s">
        <v>1434</v>
      </c>
      <c r="B3" s="13"/>
      <c r="C3" s="14"/>
    </row>
    <row r="4" spans="1:3" ht="16" x14ac:dyDescent="0.2">
      <c r="A4" s="51"/>
      <c r="C4" s="134"/>
    </row>
    <row r="5" spans="1:3" s="11" customFormat="1" ht="18" thickBot="1" x14ac:dyDescent="0.25">
      <c r="A5" s="38" t="s">
        <v>573</v>
      </c>
      <c r="B5" s="95" t="s">
        <v>1324</v>
      </c>
      <c r="C5" s="37" t="s">
        <v>605</v>
      </c>
    </row>
    <row r="6" spans="1:3" s="11" customFormat="1" ht="16" x14ac:dyDescent="0.2">
      <c r="A6" s="19"/>
      <c r="B6" s="140"/>
      <c r="C6" s="20"/>
    </row>
    <row r="7" spans="1:3" s="11" customFormat="1" ht="17" x14ac:dyDescent="0.2">
      <c r="A7" s="23" t="s">
        <v>665</v>
      </c>
      <c r="B7" s="141" t="s">
        <v>1400</v>
      </c>
      <c r="C7" s="22" t="s">
        <v>280</v>
      </c>
    </row>
    <row r="8" spans="1:3" s="11" customFormat="1" ht="17" x14ac:dyDescent="0.2">
      <c r="A8" s="24" t="s">
        <v>663</v>
      </c>
      <c r="B8" s="99" t="s">
        <v>1383</v>
      </c>
      <c r="C8" s="25" t="s">
        <v>268</v>
      </c>
    </row>
    <row r="9" spans="1:3" s="11" customFormat="1" ht="16" x14ac:dyDescent="0.2">
      <c r="A9" s="211"/>
      <c r="B9" s="212"/>
      <c r="C9" s="211"/>
    </row>
    <row r="10" spans="1:3" s="11" customFormat="1" ht="18" thickBot="1" x14ac:dyDescent="0.25">
      <c r="A10" s="36" t="s">
        <v>1435</v>
      </c>
      <c r="B10" s="196" t="s">
        <v>1436</v>
      </c>
      <c r="C10" s="75" t="s">
        <v>267</v>
      </c>
    </row>
    <row r="11" spans="1:3" ht="15" customHeight="1" x14ac:dyDescent="0.2">
      <c r="A11" s="201"/>
      <c r="B11" s="201"/>
      <c r="C11" s="201"/>
    </row>
  </sheetData>
  <mergeCells count="1">
    <mergeCell ref="A11:C11"/>
  </mergeCell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3BA21-A984-8545-BC42-13B3F0AC0A56}">
  <dimension ref="A1:G9"/>
  <sheetViews>
    <sheetView showGridLines="0" zoomScaleNormal="100" workbookViewId="0"/>
  </sheetViews>
  <sheetFormatPr baseColWidth="10" defaultColWidth="10.6640625" defaultRowHeight="15" customHeight="1" x14ac:dyDescent="0.2"/>
  <cols>
    <col min="1" max="1" width="17.5" style="32" customWidth="1"/>
    <col min="2" max="2" width="18.5" style="10" customWidth="1"/>
    <col min="3" max="3" width="27.83203125" style="10" customWidth="1"/>
    <col min="4" max="6" width="14" style="10" customWidth="1"/>
    <col min="7" max="7" width="20.83203125" style="10" customWidth="1"/>
    <col min="8" max="16384" width="10.6640625" style="32"/>
  </cols>
  <sheetData>
    <row r="1" spans="1:7" ht="15" customHeight="1" x14ac:dyDescent="0.2">
      <c r="A1" s="3" t="str">
        <f>HYPERLINK("#'Index'!A1","Back to index")</f>
        <v>Back to index</v>
      </c>
    </row>
    <row r="2" spans="1:7" ht="45" customHeight="1" x14ac:dyDescent="0.25">
      <c r="A2" s="9" t="s">
        <v>985</v>
      </c>
    </row>
    <row r="3" spans="1:7" ht="21" customHeight="1" x14ac:dyDescent="0.2">
      <c r="A3" s="12" t="s">
        <v>1003</v>
      </c>
      <c r="B3" s="14"/>
      <c r="C3" s="14"/>
      <c r="D3" s="14"/>
      <c r="E3" s="14"/>
      <c r="F3" s="14"/>
      <c r="G3" s="14"/>
    </row>
    <row r="4" spans="1:7" ht="16" x14ac:dyDescent="0.2">
      <c r="A4" s="51"/>
    </row>
    <row r="5" spans="1:7" s="11" customFormat="1" ht="35" thickBot="1" x14ac:dyDescent="0.25">
      <c r="A5" s="38" t="s">
        <v>1004</v>
      </c>
      <c r="B5" s="37" t="s">
        <v>1005</v>
      </c>
      <c r="C5" s="37" t="s">
        <v>1006</v>
      </c>
      <c r="D5" s="37" t="s">
        <v>1007</v>
      </c>
      <c r="E5" s="37" t="s">
        <v>1008</v>
      </c>
      <c r="F5" s="37" t="s">
        <v>1009</v>
      </c>
      <c r="G5" s="37" t="s">
        <v>1010</v>
      </c>
    </row>
    <row r="6" spans="1:7" s="11" customFormat="1" ht="24" customHeight="1" x14ac:dyDescent="0.2">
      <c r="A6" s="24" t="s">
        <v>90</v>
      </c>
      <c r="B6" s="25" t="s">
        <v>1011</v>
      </c>
      <c r="C6" s="25" t="s">
        <v>1012</v>
      </c>
      <c r="D6" s="25" t="s">
        <v>1013</v>
      </c>
      <c r="E6" s="25" t="s">
        <v>1014</v>
      </c>
      <c r="F6" s="25" t="s">
        <v>1015</v>
      </c>
      <c r="G6" s="25" t="s">
        <v>1016</v>
      </c>
    </row>
    <row r="7" spans="1:7" s="11" customFormat="1" ht="24" customHeight="1" x14ac:dyDescent="0.2">
      <c r="A7" s="24" t="s">
        <v>90</v>
      </c>
      <c r="B7" s="25" t="s">
        <v>1017</v>
      </c>
      <c r="C7" s="25" t="s">
        <v>1018</v>
      </c>
      <c r="D7" s="25" t="s">
        <v>1013</v>
      </c>
      <c r="E7" s="25" t="s">
        <v>1019</v>
      </c>
      <c r="F7" s="25" t="s">
        <v>1020</v>
      </c>
      <c r="G7" s="25" t="s">
        <v>1021</v>
      </c>
    </row>
    <row r="8" spans="1:7" s="11" customFormat="1" ht="24" customHeight="1" thickBot="1" x14ac:dyDescent="0.25">
      <c r="A8" s="24" t="s">
        <v>90</v>
      </c>
      <c r="B8" s="25" t="s">
        <v>179</v>
      </c>
      <c r="C8" s="25" t="s">
        <v>1022</v>
      </c>
      <c r="D8" s="25" t="s">
        <v>1013</v>
      </c>
      <c r="E8" s="25" t="s">
        <v>1023</v>
      </c>
      <c r="F8" s="25" t="s">
        <v>1024</v>
      </c>
      <c r="G8" s="25" t="s">
        <v>1025</v>
      </c>
    </row>
    <row r="9" spans="1:7" ht="58" customHeight="1" x14ac:dyDescent="0.2">
      <c r="A9" s="52"/>
      <c r="B9" s="52"/>
      <c r="C9" s="52"/>
      <c r="D9" s="52"/>
      <c r="E9" s="52"/>
      <c r="F9" s="52"/>
      <c r="G9" s="52"/>
    </row>
  </sheetData>
  <mergeCells count="1">
    <mergeCell ref="A9:G9"/>
  </mergeCells>
  <pageMargins left="0.75" right="0.75" top="1" bottom="1" header="0.5" footer="0.5"/>
  <pageSetup paperSize="9" orientation="portrait" horizontalDpi="4294967292" verticalDpi="429496729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9CE42-4945-FA43-975B-56CA73E3C776}">
  <dimension ref="A1:C16"/>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3" width="14" style="10" customWidth="1"/>
    <col min="4" max="202" width="14" style="32" customWidth="1"/>
    <col min="203" max="16384" width="10.6640625" style="32"/>
  </cols>
  <sheetData>
    <row r="1" spans="1:3" ht="15" customHeight="1" x14ac:dyDescent="0.2">
      <c r="A1" s="102" t="str">
        <f>HYPERLINK("#'Index'!A1","Back to index")</f>
        <v>Back to index</v>
      </c>
    </row>
    <row r="2" spans="1:3" ht="45" customHeight="1" x14ac:dyDescent="0.25">
      <c r="A2" s="9" t="s">
        <v>985</v>
      </c>
    </row>
    <row r="3" spans="1:3" ht="21" customHeight="1" x14ac:dyDescent="0.2">
      <c r="A3" s="12" t="s">
        <v>703</v>
      </c>
      <c r="B3" s="13"/>
      <c r="C3" s="14"/>
    </row>
    <row r="4" spans="1:3" ht="16" x14ac:dyDescent="0.2">
      <c r="A4" s="51"/>
      <c r="C4" s="134"/>
    </row>
    <row r="5" spans="1:3" s="11" customFormat="1" ht="37" thickBot="1" x14ac:dyDescent="0.25">
      <c r="A5" s="38" t="s">
        <v>573</v>
      </c>
      <c r="B5" s="95" t="s">
        <v>1437</v>
      </c>
      <c r="C5" s="37" t="s">
        <v>1438</v>
      </c>
    </row>
    <row r="6" spans="1:3" s="11" customFormat="1" ht="16" x14ac:dyDescent="0.2">
      <c r="A6" s="138"/>
      <c r="B6" s="96"/>
      <c r="C6" s="139"/>
    </row>
    <row r="7" spans="1:3" s="11" customFormat="1" ht="17" x14ac:dyDescent="0.2">
      <c r="A7" s="23" t="s">
        <v>631</v>
      </c>
      <c r="B7" s="141" t="s">
        <v>1439</v>
      </c>
      <c r="C7" s="22" t="s">
        <v>1440</v>
      </c>
    </row>
    <row r="8" spans="1:3" s="11" customFormat="1" ht="17" x14ac:dyDescent="0.2">
      <c r="A8" s="23" t="s">
        <v>1441</v>
      </c>
      <c r="B8" s="141" t="s">
        <v>1442</v>
      </c>
      <c r="C8" s="22" t="s">
        <v>1443</v>
      </c>
    </row>
    <row r="9" spans="1:3" s="11" customFormat="1" ht="17" x14ac:dyDescent="0.2">
      <c r="A9" s="24" t="s">
        <v>708</v>
      </c>
      <c r="B9" s="141" t="s">
        <v>1444</v>
      </c>
      <c r="C9" s="22" t="s">
        <v>282</v>
      </c>
    </row>
    <row r="10" spans="1:3" s="11" customFormat="1" ht="17" x14ac:dyDescent="0.2">
      <c r="A10" s="24" t="s">
        <v>705</v>
      </c>
      <c r="B10" s="99" t="s">
        <v>1445</v>
      </c>
      <c r="C10" s="25" t="s">
        <v>1411</v>
      </c>
    </row>
    <row r="11" spans="1:3" s="11" customFormat="1" ht="17" x14ac:dyDescent="0.2">
      <c r="A11" s="24" t="s">
        <v>706</v>
      </c>
      <c r="B11" s="99" t="s">
        <v>1446</v>
      </c>
      <c r="C11" s="25" t="s">
        <v>1447</v>
      </c>
    </row>
    <row r="12" spans="1:3" s="11" customFormat="1" ht="17" x14ac:dyDescent="0.2">
      <c r="A12" s="24" t="s">
        <v>707</v>
      </c>
      <c r="B12" s="99" t="s">
        <v>1448</v>
      </c>
      <c r="C12" s="25" t="s">
        <v>281</v>
      </c>
    </row>
    <row r="13" spans="1:3" s="11" customFormat="1" ht="17" x14ac:dyDescent="0.2">
      <c r="A13" s="24" t="s">
        <v>709</v>
      </c>
      <c r="B13" s="99" t="s">
        <v>1449</v>
      </c>
      <c r="C13" s="25" t="s">
        <v>1450</v>
      </c>
    </row>
    <row r="14" spans="1:3" s="11" customFormat="1" ht="17" x14ac:dyDescent="0.2">
      <c r="A14" s="24" t="s">
        <v>710</v>
      </c>
      <c r="B14" s="99" t="s">
        <v>1451</v>
      </c>
      <c r="C14" s="25" t="s">
        <v>711</v>
      </c>
    </row>
    <row r="15" spans="1:3" s="11" customFormat="1" ht="18" thickBot="1" x14ac:dyDescent="0.25">
      <c r="A15" s="122" t="s">
        <v>712</v>
      </c>
      <c r="B15" s="128" t="s">
        <v>1452</v>
      </c>
      <c r="C15" s="129" t="s">
        <v>713</v>
      </c>
    </row>
    <row r="16" spans="1:3" ht="63" customHeight="1" x14ac:dyDescent="0.2">
      <c r="A16" s="52" t="s">
        <v>1453</v>
      </c>
      <c r="B16" s="52"/>
      <c r="C16" s="52"/>
    </row>
  </sheetData>
  <mergeCells count="1">
    <mergeCell ref="A16:C16"/>
  </mergeCells>
  <pageMargins left="0.75" right="0.75" top="1" bottom="1" header="0.5" footer="0.5"/>
  <pageSetup paperSize="9" orientation="portrait" horizontalDpi="4294967292" verticalDpi="429496729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E4D56-5448-9049-A653-080DFAC1EFB6}">
  <dimension ref="A1:D16"/>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2" width="7.5" style="32" customWidth="1"/>
    <col min="3" max="4" width="14" style="10" customWidth="1"/>
    <col min="5" max="206" width="14" style="32" customWidth="1"/>
    <col min="207" max="16384" width="10.6640625" style="32"/>
  </cols>
  <sheetData>
    <row r="1" spans="1:4" ht="15" customHeight="1" x14ac:dyDescent="0.2">
      <c r="A1" s="102" t="str">
        <f>HYPERLINK("#'Index'!A1","Back to index")</f>
        <v>Back to index</v>
      </c>
      <c r="B1" s="6"/>
    </row>
    <row r="2" spans="1:4" ht="45" customHeight="1" x14ac:dyDescent="0.25">
      <c r="A2" s="9" t="s">
        <v>985</v>
      </c>
      <c r="B2" s="9"/>
    </row>
    <row r="3" spans="1:4" ht="21" customHeight="1" x14ac:dyDescent="0.2">
      <c r="A3" s="12" t="s">
        <v>714</v>
      </c>
      <c r="B3" s="12"/>
      <c r="C3" s="13"/>
      <c r="D3" s="14"/>
    </row>
    <row r="4" spans="1:4" ht="16" x14ac:dyDescent="0.2">
      <c r="A4" s="51"/>
      <c r="B4" s="51"/>
      <c r="D4" s="134"/>
    </row>
    <row r="5" spans="1:4" s="11" customFormat="1" ht="20" thickBot="1" x14ac:dyDescent="0.25">
      <c r="A5" s="38"/>
      <c r="B5" s="38"/>
      <c r="C5" s="95" t="s">
        <v>1046</v>
      </c>
      <c r="D5" s="37" t="s">
        <v>1454</v>
      </c>
    </row>
    <row r="6" spans="1:4" s="11" customFormat="1" ht="16" x14ac:dyDescent="0.2">
      <c r="A6" s="138"/>
      <c r="B6" s="138"/>
      <c r="C6" s="96"/>
      <c r="D6" s="139"/>
    </row>
    <row r="7" spans="1:4" s="11" customFormat="1" ht="16" customHeight="1" x14ac:dyDescent="0.2">
      <c r="A7" s="23" t="s">
        <v>153</v>
      </c>
      <c r="B7" s="23" t="s">
        <v>154</v>
      </c>
      <c r="C7" s="141" t="s">
        <v>204</v>
      </c>
      <c r="D7" s="22" t="s">
        <v>42</v>
      </c>
    </row>
    <row r="8" spans="1:4" s="11" customFormat="1" ht="16" customHeight="1" x14ac:dyDescent="0.2">
      <c r="A8" s="24" t="s">
        <v>715</v>
      </c>
      <c r="B8" s="24" t="s">
        <v>154</v>
      </c>
      <c r="C8" s="99" t="s">
        <v>1455</v>
      </c>
      <c r="D8" s="25" t="s">
        <v>283</v>
      </c>
    </row>
    <row r="9" spans="1:4" s="11" customFormat="1" ht="16" customHeight="1" x14ac:dyDescent="0.2">
      <c r="A9" s="24" t="s">
        <v>716</v>
      </c>
      <c r="B9" s="24" t="s">
        <v>154</v>
      </c>
      <c r="C9" s="99" t="s">
        <v>1456</v>
      </c>
      <c r="D9" s="25" t="s">
        <v>721</v>
      </c>
    </row>
    <row r="10" spans="1:4" s="11" customFormat="1" ht="16" customHeight="1" x14ac:dyDescent="0.2">
      <c r="A10" s="24" t="s">
        <v>155</v>
      </c>
      <c r="B10" s="24" t="s">
        <v>154</v>
      </c>
      <c r="C10" s="99" t="s">
        <v>1457</v>
      </c>
      <c r="D10" s="25" t="s">
        <v>722</v>
      </c>
    </row>
    <row r="11" spans="1:4" s="11" customFormat="1" ht="16" customHeight="1" x14ac:dyDescent="0.2">
      <c r="A11" s="24" t="s">
        <v>717</v>
      </c>
      <c r="B11" s="24" t="s">
        <v>154</v>
      </c>
      <c r="C11" s="99" t="s">
        <v>1458</v>
      </c>
      <c r="D11" s="25" t="s">
        <v>723</v>
      </c>
    </row>
    <row r="12" spans="1:4" s="11" customFormat="1" ht="16" customHeight="1" x14ac:dyDescent="0.2">
      <c r="A12" s="24" t="s">
        <v>718</v>
      </c>
      <c r="B12" s="24" t="s">
        <v>154</v>
      </c>
      <c r="C12" s="99" t="s">
        <v>1459</v>
      </c>
      <c r="D12" s="25" t="s">
        <v>724</v>
      </c>
    </row>
    <row r="13" spans="1:4" s="11" customFormat="1" ht="16" customHeight="1" x14ac:dyDescent="0.2">
      <c r="A13" s="24" t="s">
        <v>719</v>
      </c>
      <c r="B13" s="24" t="s">
        <v>154</v>
      </c>
      <c r="C13" s="99" t="s">
        <v>1460</v>
      </c>
      <c r="D13" s="25" t="s">
        <v>284</v>
      </c>
    </row>
    <row r="14" spans="1:4" ht="20" customHeight="1" thickBot="1" x14ac:dyDescent="0.25">
      <c r="A14" s="122" t="s">
        <v>720</v>
      </c>
      <c r="B14" s="122" t="s">
        <v>156</v>
      </c>
      <c r="C14" s="128" t="s">
        <v>1461</v>
      </c>
      <c r="D14" s="129" t="s">
        <v>725</v>
      </c>
    </row>
    <row r="15" spans="1:4" ht="40" customHeight="1" x14ac:dyDescent="0.2">
      <c r="A15" s="220" t="s">
        <v>1462</v>
      </c>
      <c r="B15" s="220"/>
      <c r="C15" s="220"/>
      <c r="D15" s="220"/>
    </row>
    <row r="16" spans="1:4" ht="15" customHeight="1" x14ac:dyDescent="0.2">
      <c r="A16" s="217"/>
      <c r="B16" s="217"/>
      <c r="C16" s="217"/>
      <c r="D16" s="217"/>
    </row>
  </sheetData>
  <mergeCells count="2">
    <mergeCell ref="A15:D15"/>
    <mergeCell ref="A16:D16"/>
  </mergeCells>
  <pageMargins left="0.75" right="0.75" top="1" bottom="1" header="0.5" footer="0.5"/>
  <pageSetup paperSize="9" orientation="portrait" horizontalDpi="4294967292" verticalDpi="429496729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0D5F2-D71F-584A-ACF0-E5B42CA2B662}">
  <dimension ref="A1:C16"/>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3" width="14" style="10" customWidth="1"/>
    <col min="4" max="202" width="14" style="32" customWidth="1"/>
    <col min="203" max="16384" width="10.6640625" style="32"/>
  </cols>
  <sheetData>
    <row r="1" spans="1:3" ht="15" customHeight="1" x14ac:dyDescent="0.2">
      <c r="A1" s="102" t="str">
        <f>HYPERLINK("#'Index'!A1","Back to index")</f>
        <v>Back to index</v>
      </c>
    </row>
    <row r="2" spans="1:3" ht="45" customHeight="1" x14ac:dyDescent="0.25">
      <c r="A2" s="9" t="s">
        <v>985</v>
      </c>
    </row>
    <row r="3" spans="1:3" ht="21" customHeight="1" x14ac:dyDescent="0.2">
      <c r="A3" s="12" t="s">
        <v>982</v>
      </c>
      <c r="B3" s="13"/>
      <c r="C3" s="14"/>
    </row>
    <row r="4" spans="1:3" ht="16" x14ac:dyDescent="0.2">
      <c r="A4" s="51"/>
      <c r="C4" s="134"/>
    </row>
    <row r="5" spans="1:3" s="11" customFormat="1" ht="35" thickBot="1" x14ac:dyDescent="0.25">
      <c r="A5" s="38" t="s">
        <v>573</v>
      </c>
      <c r="B5" s="95" t="s">
        <v>1437</v>
      </c>
      <c r="C5" s="37" t="s">
        <v>704</v>
      </c>
    </row>
    <row r="6" spans="1:3" s="11" customFormat="1" ht="16" x14ac:dyDescent="0.2">
      <c r="A6" s="138"/>
      <c r="B6" s="96"/>
      <c r="C6" s="139"/>
    </row>
    <row r="7" spans="1:3" s="11" customFormat="1" ht="17" x14ac:dyDescent="0.2">
      <c r="A7" s="23" t="s">
        <v>631</v>
      </c>
      <c r="B7" s="141" t="s">
        <v>1463</v>
      </c>
      <c r="C7" s="22" t="s">
        <v>726</v>
      </c>
    </row>
    <row r="8" spans="1:3" s="11" customFormat="1" ht="17" x14ac:dyDescent="0.2">
      <c r="A8" s="23" t="s">
        <v>1441</v>
      </c>
      <c r="B8" s="141" t="s">
        <v>30</v>
      </c>
      <c r="C8" s="22" t="s">
        <v>2</v>
      </c>
    </row>
    <row r="9" spans="1:3" s="11" customFormat="1" ht="17" x14ac:dyDescent="0.2">
      <c r="A9" s="24" t="s">
        <v>708</v>
      </c>
      <c r="B9" s="141" t="s">
        <v>219</v>
      </c>
      <c r="C9" s="22" t="s">
        <v>285</v>
      </c>
    </row>
    <row r="10" spans="1:3" s="11" customFormat="1" ht="17" x14ac:dyDescent="0.2">
      <c r="A10" s="24" t="s">
        <v>705</v>
      </c>
      <c r="B10" s="99" t="s">
        <v>3</v>
      </c>
      <c r="C10" s="25" t="s">
        <v>216</v>
      </c>
    </row>
    <row r="11" spans="1:3" s="11" customFormat="1" ht="17" x14ac:dyDescent="0.2">
      <c r="A11" s="24" t="s">
        <v>706</v>
      </c>
      <c r="B11" s="99" t="s">
        <v>15</v>
      </c>
      <c r="C11" s="25" t="s">
        <v>21</v>
      </c>
    </row>
    <row r="12" spans="1:3" s="11" customFormat="1" ht="17" x14ac:dyDescent="0.2">
      <c r="A12" s="24" t="s">
        <v>707</v>
      </c>
      <c r="B12" s="99" t="s">
        <v>2</v>
      </c>
      <c r="C12" s="25" t="s">
        <v>26</v>
      </c>
    </row>
    <row r="13" spans="1:3" s="11" customFormat="1" ht="17" x14ac:dyDescent="0.2">
      <c r="A13" s="24" t="s">
        <v>709</v>
      </c>
      <c r="B13" s="99" t="s">
        <v>481</v>
      </c>
      <c r="C13" s="25" t="s">
        <v>727</v>
      </c>
    </row>
    <row r="14" spans="1:3" s="11" customFormat="1" ht="17" x14ac:dyDescent="0.2">
      <c r="A14" s="24" t="s">
        <v>710</v>
      </c>
      <c r="B14" s="99" t="s">
        <v>185</v>
      </c>
      <c r="C14" s="25" t="s">
        <v>286</v>
      </c>
    </row>
    <row r="15" spans="1:3" s="11" customFormat="1" ht="18" thickBot="1" x14ac:dyDescent="0.25">
      <c r="A15" s="122" t="s">
        <v>712</v>
      </c>
      <c r="B15" s="128" t="s">
        <v>1464</v>
      </c>
      <c r="C15" s="129" t="s">
        <v>728</v>
      </c>
    </row>
    <row r="16" spans="1:3" ht="23" customHeight="1" x14ac:dyDescent="0.2">
      <c r="A16" s="52"/>
      <c r="B16" s="52"/>
      <c r="C16" s="52"/>
    </row>
  </sheetData>
  <mergeCells count="1">
    <mergeCell ref="A16:C16"/>
  </mergeCells>
  <pageMargins left="0.75" right="0.75" top="1" bottom="1" header="0.5" footer="0.5"/>
  <pageSetup paperSize="9" orientation="portrait" horizontalDpi="4294967292" verticalDpi="429496729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D606D-75B5-E846-A4E0-B5D53F1AA0FC}">
  <dimension ref="A1:D24"/>
  <sheetViews>
    <sheetView showGridLines="0" zoomScaleNormal="100" workbookViewId="0"/>
  </sheetViews>
  <sheetFormatPr baseColWidth="10" defaultColWidth="10.6640625" defaultRowHeight="15" customHeight="1" x14ac:dyDescent="0.2"/>
  <cols>
    <col min="1" max="1" width="45.5" style="32" customWidth="1"/>
    <col min="2" max="3" width="14" style="10" customWidth="1"/>
    <col min="4" max="205" width="14" style="32" customWidth="1"/>
    <col min="206" max="16384" width="10.6640625" style="32"/>
  </cols>
  <sheetData>
    <row r="1" spans="1:4" ht="15" customHeight="1" x14ac:dyDescent="0.2">
      <c r="A1" s="102" t="str">
        <f>HYPERLINK("#'Index'!A1","Back to index")</f>
        <v>Back to index</v>
      </c>
    </row>
    <row r="2" spans="1:4" ht="45" customHeight="1" x14ac:dyDescent="0.25">
      <c r="A2" s="9" t="s">
        <v>985</v>
      </c>
    </row>
    <row r="3" spans="1:4" ht="21" customHeight="1" x14ac:dyDescent="0.2">
      <c r="A3" s="12" t="s">
        <v>729</v>
      </c>
      <c r="B3" s="13"/>
      <c r="C3" s="14"/>
    </row>
    <row r="4" spans="1:4" ht="16" x14ac:dyDescent="0.2">
      <c r="A4" s="51"/>
      <c r="C4" s="134"/>
    </row>
    <row r="5" spans="1:4" s="11" customFormat="1" ht="18" thickBot="1" x14ac:dyDescent="0.25">
      <c r="A5" s="38" t="s">
        <v>573</v>
      </c>
      <c r="B5" s="95" t="s">
        <v>1046</v>
      </c>
      <c r="C5" s="37" t="s">
        <v>225</v>
      </c>
    </row>
    <row r="6" spans="1:4" s="209" customFormat="1" ht="16" x14ac:dyDescent="0.2">
      <c r="A6" s="19"/>
      <c r="B6" s="140"/>
      <c r="C6" s="20"/>
      <c r="D6" s="11"/>
    </row>
    <row r="7" spans="1:4" s="8" customFormat="1" ht="17" x14ac:dyDescent="0.2">
      <c r="A7" s="21" t="s">
        <v>631</v>
      </c>
      <c r="B7" s="195" t="s">
        <v>1465</v>
      </c>
      <c r="C7" s="206" t="s">
        <v>730</v>
      </c>
      <c r="D7" s="11"/>
    </row>
    <row r="8" spans="1:4" s="11" customFormat="1" ht="32" customHeight="1" x14ac:dyDescent="0.2">
      <c r="A8" s="24" t="s">
        <v>652</v>
      </c>
      <c r="B8" s="99" t="s">
        <v>8</v>
      </c>
      <c r="C8" s="25" t="s">
        <v>27</v>
      </c>
    </row>
    <row r="9" spans="1:4" s="11" customFormat="1" ht="17" x14ac:dyDescent="0.2">
      <c r="A9" s="24" t="s">
        <v>634</v>
      </c>
      <c r="B9" s="99" t="s">
        <v>39</v>
      </c>
      <c r="C9" s="25" t="s">
        <v>158</v>
      </c>
    </row>
    <row r="10" spans="1:4" s="11" customFormat="1" ht="17" x14ac:dyDescent="0.2">
      <c r="A10" s="24" t="s">
        <v>635</v>
      </c>
      <c r="B10" s="99" t="s">
        <v>1466</v>
      </c>
      <c r="C10" s="25" t="s">
        <v>732</v>
      </c>
    </row>
    <row r="11" spans="1:4" s="11" customFormat="1" ht="17" x14ac:dyDescent="0.2">
      <c r="A11" s="100" t="s">
        <v>636</v>
      </c>
      <c r="B11" s="111" t="s">
        <v>1467</v>
      </c>
      <c r="C11" s="85" t="s">
        <v>287</v>
      </c>
    </row>
    <row r="12" spans="1:4" s="209" customFormat="1" ht="16" x14ac:dyDescent="0.2">
      <c r="A12" s="221"/>
      <c r="B12" s="222"/>
      <c r="C12" s="221"/>
      <c r="D12" s="11"/>
    </row>
    <row r="13" spans="1:4" s="8" customFormat="1" ht="17" x14ac:dyDescent="0.2">
      <c r="A13" s="23" t="s">
        <v>637</v>
      </c>
      <c r="B13" s="141" t="s">
        <v>1468</v>
      </c>
      <c r="C13" s="22" t="s">
        <v>288</v>
      </c>
      <c r="D13" s="11"/>
    </row>
    <row r="14" spans="1:4" s="11" customFormat="1" ht="31" customHeight="1" x14ac:dyDescent="0.2">
      <c r="A14" s="24" t="s">
        <v>638</v>
      </c>
      <c r="B14" s="99" t="s">
        <v>1469</v>
      </c>
      <c r="C14" s="25" t="s">
        <v>289</v>
      </c>
    </row>
    <row r="15" spans="1:4" s="11" customFormat="1" ht="17" x14ac:dyDescent="0.2">
      <c r="A15" s="24" t="s">
        <v>639</v>
      </c>
      <c r="B15" s="99" t="s">
        <v>1470</v>
      </c>
      <c r="C15" s="25" t="s">
        <v>290</v>
      </c>
    </row>
    <row r="16" spans="1:4" s="11" customFormat="1" ht="17" x14ac:dyDescent="0.2">
      <c r="A16" s="100" t="s">
        <v>640</v>
      </c>
      <c r="B16" s="111" t="s">
        <v>1471</v>
      </c>
      <c r="C16" s="85" t="s">
        <v>291</v>
      </c>
    </row>
    <row r="17" spans="1:4" s="209" customFormat="1" ht="16" x14ac:dyDescent="0.2">
      <c r="A17" s="221"/>
      <c r="B17" s="222"/>
      <c r="C17" s="221"/>
      <c r="D17" s="11"/>
    </row>
    <row r="18" spans="1:4" s="8" customFormat="1" ht="17" x14ac:dyDescent="0.2">
      <c r="A18" s="23" t="s">
        <v>619</v>
      </c>
      <c r="B18" s="141" t="s">
        <v>168</v>
      </c>
      <c r="C18" s="22" t="s">
        <v>292</v>
      </c>
      <c r="D18" s="11"/>
    </row>
    <row r="19" spans="1:4" s="11" customFormat="1" ht="17" x14ac:dyDescent="0.2">
      <c r="A19" s="100" t="s">
        <v>733</v>
      </c>
      <c r="B19" s="111" t="s">
        <v>266</v>
      </c>
      <c r="C19" s="85" t="s">
        <v>37</v>
      </c>
    </row>
    <row r="20" spans="1:4" s="209" customFormat="1" ht="16" x14ac:dyDescent="0.2">
      <c r="A20" s="221"/>
      <c r="B20" s="222"/>
      <c r="C20" s="221"/>
      <c r="D20" s="11"/>
    </row>
    <row r="21" spans="1:4" s="8" customFormat="1" ht="17" x14ac:dyDescent="0.2">
      <c r="A21" s="23" t="s">
        <v>734</v>
      </c>
      <c r="B21" s="141" t="s">
        <v>1472</v>
      </c>
      <c r="C21" s="22" t="s">
        <v>293</v>
      </c>
      <c r="D21" s="11"/>
    </row>
    <row r="22" spans="1:4" s="209" customFormat="1" ht="16" x14ac:dyDescent="0.2">
      <c r="A22" s="211"/>
      <c r="B22" s="212"/>
      <c r="C22" s="211"/>
      <c r="D22" s="11"/>
    </row>
    <row r="23" spans="1:4" s="8" customFormat="1" ht="18" thickBot="1" x14ac:dyDescent="0.25">
      <c r="A23" s="36" t="s">
        <v>735</v>
      </c>
      <c r="B23" s="196" t="s">
        <v>1473</v>
      </c>
      <c r="C23" s="75" t="s">
        <v>38</v>
      </c>
      <c r="D23" s="11"/>
    </row>
    <row r="24" spans="1:4" ht="15" customHeight="1" x14ac:dyDescent="0.2">
      <c r="A24" s="201"/>
      <c r="B24" s="201"/>
      <c r="C24" s="201"/>
    </row>
  </sheetData>
  <mergeCells count="1">
    <mergeCell ref="A24:C24"/>
  </mergeCells>
  <pageMargins left="0.75" right="0.75" top="1" bottom="1" header="0.5" footer="0.5"/>
  <pageSetup paperSize="9" orientation="portrait" horizontalDpi="4294967292" verticalDpi="429496729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58FD6-8BFF-6947-A9AE-3BE9A18337C6}">
  <dimension ref="A1:D17"/>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3" width="14" style="10" customWidth="1"/>
    <col min="4" max="205" width="14" style="32" customWidth="1"/>
    <col min="206" max="16384" width="10.6640625" style="32"/>
  </cols>
  <sheetData>
    <row r="1" spans="1:4" ht="15" customHeight="1" x14ac:dyDescent="0.2">
      <c r="A1" s="102" t="str">
        <f>HYPERLINK("#'Index'!A1","Back to index")</f>
        <v>Back to index</v>
      </c>
    </row>
    <row r="2" spans="1:4" ht="45" customHeight="1" x14ac:dyDescent="0.25">
      <c r="A2" s="9" t="s">
        <v>985</v>
      </c>
    </row>
    <row r="3" spans="1:4" ht="21" customHeight="1" x14ac:dyDescent="0.2">
      <c r="A3" s="105" t="s">
        <v>736</v>
      </c>
    </row>
    <row r="4" spans="1:4" ht="16" x14ac:dyDescent="0.2">
      <c r="A4" s="51"/>
      <c r="C4" s="134"/>
    </row>
    <row r="5" spans="1:4" s="11" customFormat="1" ht="18" thickBot="1" x14ac:dyDescent="0.25">
      <c r="A5" s="38" t="s">
        <v>7</v>
      </c>
      <c r="B5" s="95" t="s">
        <v>1324</v>
      </c>
      <c r="C5" s="37" t="s">
        <v>605</v>
      </c>
    </row>
    <row r="6" spans="1:4" s="11" customFormat="1" ht="16" x14ac:dyDescent="0.2">
      <c r="A6" s="19"/>
      <c r="B6" s="140"/>
      <c r="C6" s="20"/>
    </row>
    <row r="7" spans="1:4" s="11" customFormat="1" ht="17" x14ac:dyDescent="0.2">
      <c r="A7" s="23" t="s">
        <v>629</v>
      </c>
      <c r="B7" s="141" t="s">
        <v>1373</v>
      </c>
      <c r="C7" s="22" t="s">
        <v>84</v>
      </c>
    </row>
    <row r="8" spans="1:4" s="11" customFormat="1" ht="17" x14ac:dyDescent="0.2">
      <c r="A8" s="24" t="s">
        <v>612</v>
      </c>
      <c r="B8" s="99" t="s">
        <v>28</v>
      </c>
      <c r="C8" s="25" t="s">
        <v>29</v>
      </c>
    </row>
    <row r="9" spans="1:4" s="11" customFormat="1" ht="17" x14ac:dyDescent="0.2">
      <c r="A9" s="24" t="s">
        <v>664</v>
      </c>
      <c r="B9" s="99" t="s">
        <v>2</v>
      </c>
      <c r="C9" s="25" t="s">
        <v>2</v>
      </c>
    </row>
    <row r="10" spans="1:4" s="11" customFormat="1" ht="17" x14ac:dyDescent="0.2">
      <c r="A10" s="24" t="s">
        <v>665</v>
      </c>
      <c r="B10" s="99" t="s">
        <v>25</v>
      </c>
      <c r="C10" s="25" t="s">
        <v>5</v>
      </c>
    </row>
    <row r="11" spans="1:4" s="11" customFormat="1" ht="12" customHeight="1" x14ac:dyDescent="0.2">
      <c r="A11" s="29"/>
      <c r="B11" s="213"/>
      <c r="C11" s="214"/>
    </row>
    <row r="12" spans="1:4" s="209" customFormat="1" ht="17" x14ac:dyDescent="0.2">
      <c r="A12" s="223"/>
      <c r="B12" s="195" t="s">
        <v>12</v>
      </c>
      <c r="C12" s="206" t="s">
        <v>12</v>
      </c>
      <c r="D12" s="11"/>
    </row>
    <row r="13" spans="1:4" s="8" customFormat="1" ht="17" x14ac:dyDescent="0.2">
      <c r="A13" s="23" t="s">
        <v>666</v>
      </c>
      <c r="B13" s="141" t="s">
        <v>218</v>
      </c>
      <c r="C13" s="22" t="s">
        <v>14</v>
      </c>
      <c r="D13" s="11"/>
    </row>
    <row r="14" spans="1:4" s="11" customFormat="1" ht="17" x14ac:dyDescent="0.2">
      <c r="A14" s="24" t="s">
        <v>737</v>
      </c>
      <c r="B14" s="99" t="s">
        <v>20</v>
      </c>
      <c r="C14" s="25" t="s">
        <v>20</v>
      </c>
    </row>
    <row r="15" spans="1:4" s="11" customFormat="1" ht="17" x14ac:dyDescent="0.2">
      <c r="A15" s="24" t="s">
        <v>668</v>
      </c>
      <c r="B15" s="99" t="s">
        <v>150</v>
      </c>
      <c r="C15" s="25" t="s">
        <v>84</v>
      </c>
    </row>
    <row r="16" spans="1:4" s="11" customFormat="1" ht="35" customHeight="1" thickBot="1" x14ac:dyDescent="0.25">
      <c r="A16" s="224"/>
      <c r="B16" s="225" t="s">
        <v>12</v>
      </c>
      <c r="C16" s="226" t="s">
        <v>12</v>
      </c>
    </row>
    <row r="17" spans="1:3" ht="15" customHeight="1" x14ac:dyDescent="0.2">
      <c r="A17" s="201"/>
      <c r="B17" s="201"/>
      <c r="C17" s="201"/>
    </row>
  </sheetData>
  <mergeCells count="1">
    <mergeCell ref="A17:C17"/>
  </mergeCells>
  <pageMargins left="0.75" right="0.75" top="1" bottom="1" header="0.5" footer="0.5"/>
  <pageSetup paperSize="9" orientation="portrait" horizontalDpi="4294967292" verticalDpi="429496729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CEB98-DCD4-D745-B211-D14FB50C5F87}">
  <dimension ref="A1:E12"/>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5" width="14" style="10" customWidth="1"/>
    <col min="6" max="207" width="14" style="32" customWidth="1"/>
    <col min="208" max="16384" width="10.6640625" style="32"/>
  </cols>
  <sheetData>
    <row r="1" spans="1:5" ht="15" customHeight="1" x14ac:dyDescent="0.2">
      <c r="A1" s="102" t="str">
        <f>HYPERLINK("#'Index'!A1","Back to index")</f>
        <v>Back to index</v>
      </c>
    </row>
    <row r="2" spans="1:5" ht="45" customHeight="1" x14ac:dyDescent="0.25">
      <c r="A2" s="9" t="s">
        <v>985</v>
      </c>
    </row>
    <row r="3" spans="1:5" ht="21" customHeight="1" x14ac:dyDescent="0.2">
      <c r="A3" s="12" t="s">
        <v>738</v>
      </c>
      <c r="B3" s="13"/>
      <c r="C3" s="13"/>
      <c r="D3" s="13"/>
      <c r="E3" s="14"/>
    </row>
    <row r="4" spans="1:5" ht="16" x14ac:dyDescent="0.2">
      <c r="A4" s="51"/>
      <c r="E4" s="134"/>
    </row>
    <row r="5" spans="1:5" s="11" customFormat="1" ht="17" x14ac:dyDescent="0.2">
      <c r="A5" s="23" t="s">
        <v>573</v>
      </c>
      <c r="B5" s="206" t="s">
        <v>160</v>
      </c>
      <c r="C5" s="206" t="s">
        <v>161</v>
      </c>
      <c r="D5" s="206" t="s">
        <v>162</v>
      </c>
      <c r="E5" s="206" t="s">
        <v>163</v>
      </c>
    </row>
    <row r="6" spans="1:5" s="11" customFormat="1" ht="16" x14ac:dyDescent="0.2">
      <c r="A6" s="227"/>
      <c r="B6" s="227"/>
      <c r="C6" s="227"/>
      <c r="D6" s="227"/>
      <c r="E6" s="227"/>
    </row>
    <row r="7" spans="1:5" s="11" customFormat="1" ht="17" x14ac:dyDescent="0.2">
      <c r="A7" s="21" t="s">
        <v>739</v>
      </c>
      <c r="B7" s="228"/>
      <c r="C7" s="228"/>
      <c r="D7" s="228"/>
      <c r="E7" s="22"/>
    </row>
    <row r="8" spans="1:5" s="11" customFormat="1" ht="17" x14ac:dyDescent="0.2">
      <c r="A8" s="24" t="s">
        <v>740</v>
      </c>
      <c r="B8" s="25" t="s">
        <v>741</v>
      </c>
      <c r="C8" s="25" t="s">
        <v>741</v>
      </c>
      <c r="D8" s="25" t="s">
        <v>740</v>
      </c>
      <c r="E8" s="25" t="s">
        <v>740</v>
      </c>
    </row>
    <row r="9" spans="1:5" s="11" customFormat="1" ht="17" x14ac:dyDescent="0.2">
      <c r="A9" s="24" t="s">
        <v>741</v>
      </c>
      <c r="B9" s="25" t="s">
        <v>742</v>
      </c>
      <c r="C9" s="25" t="s">
        <v>741</v>
      </c>
      <c r="D9" s="25" t="s">
        <v>741</v>
      </c>
      <c r="E9" s="25" t="s">
        <v>740</v>
      </c>
    </row>
    <row r="10" spans="1:5" s="11" customFormat="1" ht="17" x14ac:dyDescent="0.2">
      <c r="A10" s="24" t="s">
        <v>742</v>
      </c>
      <c r="B10" s="25" t="s">
        <v>742</v>
      </c>
      <c r="C10" s="25" t="s">
        <v>742</v>
      </c>
      <c r="D10" s="25" t="s">
        <v>741</v>
      </c>
      <c r="E10" s="25" t="s">
        <v>741</v>
      </c>
    </row>
    <row r="11" spans="1:5" s="11" customFormat="1" ht="18" thickBot="1" x14ac:dyDescent="0.25">
      <c r="A11" s="122" t="s">
        <v>743</v>
      </c>
      <c r="B11" s="129" t="s">
        <v>742</v>
      </c>
      <c r="C11" s="129" t="s">
        <v>742</v>
      </c>
      <c r="D11" s="129" t="s">
        <v>742</v>
      </c>
      <c r="E11" s="129" t="s">
        <v>741</v>
      </c>
    </row>
    <row r="12" spans="1:5" ht="15" customHeight="1" x14ac:dyDescent="0.2">
      <c r="A12" s="201"/>
      <c r="B12" s="201"/>
      <c r="C12" s="201"/>
      <c r="D12" s="201"/>
      <c r="E12" s="201"/>
    </row>
  </sheetData>
  <mergeCells count="2">
    <mergeCell ref="A6:E6"/>
    <mergeCell ref="A12:E12"/>
  </mergeCells>
  <pageMargins left="0.75" right="0.75" top="1" bottom="1" header="0.5" footer="0.5"/>
  <pageSetup paperSize="9" orientation="portrait" horizontalDpi="4294967292" verticalDpi="429496729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2906D-46DA-2147-A368-683D58374627}">
  <dimension ref="A1:D36"/>
  <sheetViews>
    <sheetView showGridLines="0" zoomScaleNormal="100" workbookViewId="0"/>
  </sheetViews>
  <sheetFormatPr baseColWidth="10" defaultColWidth="10.6640625" defaultRowHeight="15" customHeight="1" x14ac:dyDescent="0.2"/>
  <cols>
    <col min="1" max="1" width="45.5" style="32" customWidth="1"/>
    <col min="2" max="4" width="14" style="10" customWidth="1"/>
    <col min="5" max="16384" width="10.6640625" style="32"/>
  </cols>
  <sheetData>
    <row r="1" spans="1:4" ht="15" customHeight="1" x14ac:dyDescent="0.2">
      <c r="A1" s="102" t="str">
        <f>HYPERLINK("#'Index'!A1","Back to index")</f>
        <v>Back to index</v>
      </c>
    </row>
    <row r="2" spans="1:4" ht="45" customHeight="1" x14ac:dyDescent="0.25">
      <c r="A2" s="9" t="s">
        <v>985</v>
      </c>
    </row>
    <row r="3" spans="1:4" ht="40" customHeight="1" x14ac:dyDescent="0.2">
      <c r="A3" s="229" t="s">
        <v>1474</v>
      </c>
      <c r="B3" s="229"/>
      <c r="C3" s="229"/>
      <c r="D3" s="230"/>
    </row>
    <row r="4" spans="1:4" ht="18" customHeight="1" x14ac:dyDescent="0.2">
      <c r="A4" s="231"/>
      <c r="B4" s="231"/>
      <c r="C4" s="231"/>
      <c r="D4" s="231"/>
    </row>
    <row r="5" spans="1:4" s="11" customFormat="1" ht="35" thickBot="1" x14ac:dyDescent="0.25">
      <c r="A5" s="38" t="s">
        <v>781</v>
      </c>
      <c r="B5" s="37" t="s">
        <v>780</v>
      </c>
      <c r="C5" s="95" t="s">
        <v>1339</v>
      </c>
      <c r="D5" s="37" t="s">
        <v>1475</v>
      </c>
    </row>
    <row r="6" spans="1:4" s="209" customFormat="1" ht="16" x14ac:dyDescent="0.2">
      <c r="A6" s="19"/>
      <c r="B6" s="20"/>
      <c r="C6" s="232"/>
      <c r="D6" s="20"/>
    </row>
    <row r="7" spans="1:4" s="8" customFormat="1" ht="17" x14ac:dyDescent="0.2">
      <c r="A7" s="21" t="s">
        <v>631</v>
      </c>
      <c r="B7" s="22" t="s">
        <v>21</v>
      </c>
      <c r="C7" s="195" t="s">
        <v>1476</v>
      </c>
      <c r="D7" s="206" t="s">
        <v>782</v>
      </c>
    </row>
    <row r="8" spans="1:4" s="209" customFormat="1" ht="16" x14ac:dyDescent="0.2">
      <c r="A8" s="221"/>
      <c r="B8" s="221"/>
      <c r="C8" s="222"/>
      <c r="D8" s="221"/>
    </row>
    <row r="9" spans="1:4" s="8" customFormat="1" ht="30" customHeight="1" x14ac:dyDescent="0.2">
      <c r="A9" s="23" t="s">
        <v>1477</v>
      </c>
      <c r="B9" s="22" t="s">
        <v>9</v>
      </c>
      <c r="C9" s="141" t="s">
        <v>1478</v>
      </c>
      <c r="D9" s="22" t="s">
        <v>783</v>
      </c>
    </row>
    <row r="10" spans="1:4" s="11" customFormat="1" ht="17" x14ac:dyDescent="0.2">
      <c r="A10" s="24" t="s">
        <v>633</v>
      </c>
      <c r="B10" s="25" t="s">
        <v>10</v>
      </c>
      <c r="C10" s="99" t="s">
        <v>1479</v>
      </c>
      <c r="D10" s="25" t="s">
        <v>784</v>
      </c>
    </row>
    <row r="11" spans="1:4" s="11" customFormat="1" ht="17" x14ac:dyDescent="0.2">
      <c r="A11" s="24" t="s">
        <v>634</v>
      </c>
      <c r="B11" s="25" t="s">
        <v>22</v>
      </c>
      <c r="C11" s="99" t="s">
        <v>1480</v>
      </c>
      <c r="D11" s="25" t="s">
        <v>785</v>
      </c>
    </row>
    <row r="12" spans="1:4" s="11" customFormat="1" ht="17" x14ac:dyDescent="0.2">
      <c r="A12" s="24" t="s">
        <v>635</v>
      </c>
      <c r="B12" s="25" t="s">
        <v>4</v>
      </c>
      <c r="C12" s="99" t="s">
        <v>1481</v>
      </c>
      <c r="D12" s="25" t="s">
        <v>786</v>
      </c>
    </row>
    <row r="13" spans="1:4" s="11" customFormat="1" ht="17" x14ac:dyDescent="0.2">
      <c r="A13" s="100" t="s">
        <v>636</v>
      </c>
      <c r="B13" s="25"/>
      <c r="C13" s="111" t="s">
        <v>1482</v>
      </c>
      <c r="D13" s="85" t="s">
        <v>787</v>
      </c>
    </row>
    <row r="14" spans="1:4" s="209" customFormat="1" ht="16" x14ac:dyDescent="0.2">
      <c r="A14" s="221"/>
      <c r="B14" s="221"/>
      <c r="C14" s="222"/>
      <c r="D14" s="221"/>
    </row>
    <row r="15" spans="1:4" s="8" customFormat="1" ht="17" x14ac:dyDescent="0.2">
      <c r="A15" s="23" t="s">
        <v>637</v>
      </c>
      <c r="B15" s="22" t="s">
        <v>1</v>
      </c>
      <c r="C15" s="141" t="s">
        <v>1483</v>
      </c>
      <c r="D15" s="22" t="s">
        <v>788</v>
      </c>
    </row>
    <row r="16" spans="1:4" s="11" customFormat="1" ht="33" customHeight="1" x14ac:dyDescent="0.2">
      <c r="A16" s="11" t="s">
        <v>638</v>
      </c>
      <c r="B16" s="27" t="s">
        <v>3</v>
      </c>
      <c r="C16" s="104" t="s">
        <v>1484</v>
      </c>
      <c r="D16" s="27" t="s">
        <v>789</v>
      </c>
    </row>
    <row r="17" spans="1:4" s="11" customFormat="1" ht="17" x14ac:dyDescent="0.2">
      <c r="A17" s="24" t="s">
        <v>639</v>
      </c>
      <c r="B17" s="25" t="s">
        <v>20</v>
      </c>
      <c r="C17" s="99" t="s">
        <v>1485</v>
      </c>
      <c r="D17" s="25" t="s">
        <v>790</v>
      </c>
    </row>
    <row r="18" spans="1:4" s="209" customFormat="1" ht="17" x14ac:dyDescent="0.2">
      <c r="A18" s="100" t="s">
        <v>640</v>
      </c>
      <c r="B18" s="25"/>
      <c r="C18" s="111" t="s">
        <v>1486</v>
      </c>
      <c r="D18" s="85" t="s">
        <v>791</v>
      </c>
    </row>
    <row r="19" spans="1:4" s="209" customFormat="1" ht="16" x14ac:dyDescent="0.2">
      <c r="A19" s="221"/>
      <c r="B19" s="221"/>
      <c r="C19" s="222"/>
      <c r="D19" s="221"/>
    </row>
    <row r="20" spans="1:4" s="11" customFormat="1" ht="31" customHeight="1" x14ac:dyDescent="0.2">
      <c r="A20" s="28" t="s">
        <v>641</v>
      </c>
      <c r="B20" s="27" t="s">
        <v>23</v>
      </c>
      <c r="C20" s="104" t="s">
        <v>1487</v>
      </c>
      <c r="D20" s="27" t="s">
        <v>792</v>
      </c>
    </row>
    <row r="21" spans="1:4" s="11" customFormat="1" ht="17" x14ac:dyDescent="0.2">
      <c r="A21" s="24" t="s">
        <v>642</v>
      </c>
      <c r="B21" s="25" t="s">
        <v>5</v>
      </c>
      <c r="C21" s="99" t="s">
        <v>1488</v>
      </c>
      <c r="D21" s="25" t="s">
        <v>793</v>
      </c>
    </row>
    <row r="22" spans="1:4" s="11" customFormat="1" ht="17" x14ac:dyDescent="0.2">
      <c r="A22" s="24" t="s">
        <v>643</v>
      </c>
      <c r="B22" s="25" t="s">
        <v>5</v>
      </c>
      <c r="C22" s="99" t="s">
        <v>1489</v>
      </c>
      <c r="D22" s="25" t="s">
        <v>794</v>
      </c>
    </row>
    <row r="23" spans="1:4" s="11" customFormat="1" ht="17" x14ac:dyDescent="0.2">
      <c r="A23" s="24" t="s">
        <v>644</v>
      </c>
      <c r="B23" s="25" t="s">
        <v>17</v>
      </c>
      <c r="C23" s="99" t="s">
        <v>3</v>
      </c>
      <c r="D23" s="25" t="s">
        <v>294</v>
      </c>
    </row>
    <row r="24" spans="1:4" s="11" customFormat="1" ht="17" x14ac:dyDescent="0.2">
      <c r="A24" s="24" t="s">
        <v>645</v>
      </c>
      <c r="B24" s="25" t="s">
        <v>17</v>
      </c>
      <c r="C24" s="99" t="s">
        <v>1490</v>
      </c>
      <c r="D24" s="25" t="s">
        <v>795</v>
      </c>
    </row>
    <row r="25" spans="1:4" s="209" customFormat="1" ht="17" x14ac:dyDescent="0.2">
      <c r="A25" s="100" t="s">
        <v>618</v>
      </c>
      <c r="B25" s="25"/>
      <c r="C25" s="111" t="s">
        <v>1491</v>
      </c>
      <c r="D25" s="85" t="s">
        <v>796</v>
      </c>
    </row>
    <row r="26" spans="1:4" s="11" customFormat="1" ht="16" x14ac:dyDescent="0.2">
      <c r="A26" s="221"/>
      <c r="B26" s="221"/>
      <c r="C26" s="222"/>
      <c r="D26" s="221"/>
    </row>
    <row r="27" spans="1:4" s="11" customFormat="1" ht="17" x14ac:dyDescent="0.2">
      <c r="A27" s="23" t="s">
        <v>646</v>
      </c>
      <c r="B27" s="22" t="s">
        <v>18</v>
      </c>
      <c r="C27" s="141" t="s">
        <v>1492</v>
      </c>
      <c r="D27" s="22" t="s">
        <v>797</v>
      </c>
    </row>
    <row r="28" spans="1:4" s="8" customFormat="1" ht="15" customHeight="1" x14ac:dyDescent="0.2">
      <c r="A28" s="211"/>
      <c r="B28" s="211"/>
      <c r="C28" s="212"/>
      <c r="D28" s="211"/>
    </row>
    <row r="29" spans="1:4" s="209" customFormat="1" ht="15" customHeight="1" x14ac:dyDescent="0.2">
      <c r="A29" s="21" t="s">
        <v>751</v>
      </c>
      <c r="B29" s="22"/>
      <c r="C29" s="195" t="s">
        <v>1493</v>
      </c>
      <c r="D29" s="206" t="s">
        <v>798</v>
      </c>
    </row>
    <row r="30" spans="1:4" s="31" customFormat="1" ht="16" x14ac:dyDescent="0.2">
      <c r="A30" s="221"/>
      <c r="B30" s="221"/>
      <c r="C30" s="222"/>
      <c r="D30" s="221"/>
    </row>
    <row r="31" spans="1:4" ht="33" customHeight="1" x14ac:dyDescent="0.2">
      <c r="A31" s="23" t="s">
        <v>1494</v>
      </c>
      <c r="B31" s="22" t="s">
        <v>15</v>
      </c>
      <c r="C31" s="141" t="s">
        <v>1495</v>
      </c>
      <c r="D31" s="22" t="s">
        <v>799</v>
      </c>
    </row>
    <row r="32" spans="1:4" s="35" customFormat="1" ht="35" customHeight="1" x14ac:dyDescent="0.2">
      <c r="A32" s="11" t="s">
        <v>1496</v>
      </c>
      <c r="B32" s="27" t="s">
        <v>15</v>
      </c>
      <c r="C32" s="104" t="s">
        <v>1497</v>
      </c>
      <c r="D32" s="27" t="s">
        <v>138</v>
      </c>
    </row>
    <row r="33" spans="1:4" ht="15" customHeight="1" x14ac:dyDescent="0.2">
      <c r="A33" s="211"/>
      <c r="B33" s="211"/>
      <c r="C33" s="212"/>
      <c r="D33" s="211"/>
    </row>
    <row r="34" spans="1:4" s="31" customFormat="1" ht="16" customHeight="1" x14ac:dyDescent="0.2">
      <c r="A34" s="23" t="s">
        <v>800</v>
      </c>
      <c r="B34" s="22" t="s">
        <v>16</v>
      </c>
      <c r="C34" s="141" t="s">
        <v>1498</v>
      </c>
      <c r="D34" s="22" t="s">
        <v>774</v>
      </c>
    </row>
    <row r="35" spans="1:4" ht="18" customHeight="1" thickBot="1" x14ac:dyDescent="0.25">
      <c r="A35" s="23" t="s">
        <v>801</v>
      </c>
      <c r="B35" s="233" t="s">
        <v>16</v>
      </c>
      <c r="C35" s="234" t="s">
        <v>1498</v>
      </c>
      <c r="D35" s="233" t="s">
        <v>774</v>
      </c>
    </row>
    <row r="36" spans="1:4" ht="26" customHeight="1" x14ac:dyDescent="0.2">
      <c r="A36" s="124"/>
      <c r="B36" s="124"/>
      <c r="C36" s="124"/>
      <c r="D36" s="124"/>
    </row>
  </sheetData>
  <mergeCells count="2">
    <mergeCell ref="A3:D3"/>
    <mergeCell ref="A36:D36"/>
  </mergeCells>
  <pageMargins left="0.75" right="0.75" top="1" bottom="1" header="0.5" footer="0.5"/>
  <pageSetup paperSize="9" orientation="portrait" horizontalDpi="4294967292" verticalDpi="429496729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96B8-889F-C04B-B5CC-0C9DADD6E0B0}">
  <dimension ref="A1:C27"/>
  <sheetViews>
    <sheetView showGridLines="0" zoomScaleNormal="100" workbookViewId="0"/>
  </sheetViews>
  <sheetFormatPr baseColWidth="10" defaultColWidth="10.6640625" defaultRowHeight="15" customHeight="1" x14ac:dyDescent="0.2"/>
  <cols>
    <col min="1" max="1" width="58.6640625" style="32" customWidth="1"/>
    <col min="2" max="3" width="14" style="10" customWidth="1"/>
    <col min="4" max="16384" width="10.6640625" style="32"/>
  </cols>
  <sheetData>
    <row r="1" spans="1:3" ht="15" customHeight="1" x14ac:dyDescent="0.2">
      <c r="A1" s="102" t="str">
        <f>HYPERLINK("#'Index'!A1","Back to index")</f>
        <v>Back to index</v>
      </c>
    </row>
    <row r="2" spans="1:3" ht="45" customHeight="1" x14ac:dyDescent="0.25">
      <c r="A2" s="9" t="s">
        <v>985</v>
      </c>
    </row>
    <row r="3" spans="1:3" ht="40" customHeight="1" x14ac:dyDescent="0.2">
      <c r="A3" s="230" t="s">
        <v>1499</v>
      </c>
      <c r="B3" s="230"/>
      <c r="C3" s="230"/>
    </row>
    <row r="4" spans="1:3" ht="16" x14ac:dyDescent="0.2">
      <c r="A4" s="51"/>
      <c r="C4" s="134"/>
    </row>
    <row r="5" spans="1:3" s="11" customFormat="1" ht="35" thickBot="1" x14ac:dyDescent="0.25">
      <c r="A5" s="38" t="s">
        <v>781</v>
      </c>
      <c r="B5" s="95" t="s">
        <v>1339</v>
      </c>
      <c r="C5" s="37" t="s">
        <v>1475</v>
      </c>
    </row>
    <row r="6" spans="1:3" s="209" customFormat="1" ht="16" x14ac:dyDescent="0.2">
      <c r="A6" s="19"/>
      <c r="B6" s="140"/>
      <c r="C6" s="20"/>
    </row>
    <row r="7" spans="1:3" s="8" customFormat="1" ht="17" x14ac:dyDescent="0.2">
      <c r="A7" s="21" t="s">
        <v>751</v>
      </c>
      <c r="B7" s="195" t="s">
        <v>1493</v>
      </c>
      <c r="C7" s="206" t="s">
        <v>798</v>
      </c>
    </row>
    <row r="8" spans="1:3" s="209" customFormat="1" ht="16" x14ac:dyDescent="0.2">
      <c r="A8" s="221"/>
      <c r="B8" s="222"/>
      <c r="C8" s="221"/>
    </row>
    <row r="9" spans="1:3" s="8" customFormat="1" ht="17" x14ac:dyDescent="0.2">
      <c r="A9" s="21" t="s">
        <v>802</v>
      </c>
      <c r="B9" s="235"/>
      <c r="C9" s="206"/>
    </row>
    <row r="10" spans="1:3" s="11" customFormat="1" ht="17" x14ac:dyDescent="0.2">
      <c r="A10" s="126" t="s">
        <v>803</v>
      </c>
      <c r="B10" s="99" t="s">
        <v>1500</v>
      </c>
      <c r="C10" s="25" t="s">
        <v>804</v>
      </c>
    </row>
    <row r="11" spans="1:3" s="11" customFormat="1" ht="17" x14ac:dyDescent="0.2">
      <c r="A11" s="126" t="s">
        <v>805</v>
      </c>
      <c r="B11" s="99" t="s">
        <v>1501</v>
      </c>
      <c r="C11" s="25" t="s">
        <v>806</v>
      </c>
    </row>
    <row r="12" spans="1:3" s="11" customFormat="1" ht="17" x14ac:dyDescent="0.2">
      <c r="A12" s="126" t="s">
        <v>807</v>
      </c>
      <c r="B12" s="99" t="s">
        <v>1502</v>
      </c>
      <c r="C12" s="25" t="s">
        <v>295</v>
      </c>
    </row>
    <row r="13" spans="1:3" s="11" customFormat="1" ht="17" x14ac:dyDescent="0.2">
      <c r="A13" s="126" t="s">
        <v>646</v>
      </c>
      <c r="B13" s="99" t="s">
        <v>1503</v>
      </c>
      <c r="C13" s="25" t="s">
        <v>808</v>
      </c>
    </row>
    <row r="14" spans="1:3" s="11" customFormat="1" ht="34" x14ac:dyDescent="0.2">
      <c r="A14" s="126" t="s">
        <v>1504</v>
      </c>
      <c r="B14" s="99" t="s">
        <v>1505</v>
      </c>
      <c r="C14" s="25" t="s">
        <v>0</v>
      </c>
    </row>
    <row r="15" spans="1:3" s="209" customFormat="1" ht="16" x14ac:dyDescent="0.2">
      <c r="A15" s="211"/>
      <c r="B15" s="212"/>
      <c r="C15" s="211"/>
    </row>
    <row r="16" spans="1:3" s="11" customFormat="1" ht="17" x14ac:dyDescent="0.2">
      <c r="A16" s="21" t="s">
        <v>809</v>
      </c>
      <c r="B16" s="235"/>
      <c r="C16" s="206"/>
    </row>
    <row r="17" spans="1:3" s="11" customFormat="1" ht="17" x14ac:dyDescent="0.2">
      <c r="A17" s="126" t="s">
        <v>810</v>
      </c>
      <c r="B17" s="99" t="s">
        <v>1506</v>
      </c>
      <c r="C17" s="25" t="s">
        <v>811</v>
      </c>
    </row>
    <row r="18" spans="1:3" s="11" customFormat="1" ht="32" customHeight="1" x14ac:dyDescent="0.2">
      <c r="A18" s="126" t="s">
        <v>812</v>
      </c>
      <c r="B18" s="99" t="s">
        <v>1507</v>
      </c>
      <c r="C18" s="25" t="s">
        <v>813</v>
      </c>
    </row>
    <row r="19" spans="1:3" s="11" customFormat="1" ht="17" x14ac:dyDescent="0.2">
      <c r="A19" s="126" t="s">
        <v>646</v>
      </c>
      <c r="B19" s="99" t="s">
        <v>1508</v>
      </c>
      <c r="C19" s="25" t="s">
        <v>814</v>
      </c>
    </row>
    <row r="20" spans="1:3" s="11" customFormat="1" ht="48" customHeight="1" x14ac:dyDescent="0.2">
      <c r="A20" s="126" t="s">
        <v>815</v>
      </c>
      <c r="B20" s="99" t="s">
        <v>3</v>
      </c>
      <c r="C20" s="25" t="s">
        <v>203</v>
      </c>
    </row>
    <row r="21" spans="1:3" s="11" customFormat="1" ht="17" x14ac:dyDescent="0.2">
      <c r="A21" s="21" t="s">
        <v>1509</v>
      </c>
      <c r="B21" s="195" t="s">
        <v>1510</v>
      </c>
      <c r="C21" s="206" t="s">
        <v>816</v>
      </c>
    </row>
    <row r="22" spans="1:3" s="11" customFormat="1" ht="16" x14ac:dyDescent="0.2">
      <c r="A22" s="236"/>
      <c r="B22" s="237"/>
      <c r="C22" s="236"/>
    </row>
    <row r="23" spans="1:3" s="11" customFormat="1" ht="17" x14ac:dyDescent="0.2">
      <c r="A23" s="21" t="s">
        <v>817</v>
      </c>
      <c r="B23" s="195" t="s">
        <v>1511</v>
      </c>
      <c r="C23" s="206" t="s">
        <v>818</v>
      </c>
    </row>
    <row r="24" spans="1:3" s="209" customFormat="1" ht="16" x14ac:dyDescent="0.2">
      <c r="A24" s="221"/>
      <c r="B24" s="222"/>
      <c r="C24" s="221"/>
    </row>
    <row r="25" spans="1:3" s="11" customFormat="1" ht="33" customHeight="1" x14ac:dyDescent="0.2">
      <c r="A25" s="23" t="s">
        <v>819</v>
      </c>
      <c r="B25" s="141" t="s">
        <v>1512</v>
      </c>
      <c r="C25" s="22" t="s">
        <v>820</v>
      </c>
    </row>
    <row r="26" spans="1:3" s="11" customFormat="1" ht="35" customHeight="1" thickBot="1" x14ac:dyDescent="0.25">
      <c r="A26" s="122" t="s">
        <v>821</v>
      </c>
      <c r="B26" s="128" t="s">
        <v>1513</v>
      </c>
      <c r="C26" s="129" t="s">
        <v>296</v>
      </c>
    </row>
    <row r="27" spans="1:3" ht="28" customHeight="1" x14ac:dyDescent="0.2"/>
  </sheetData>
  <mergeCells count="1">
    <mergeCell ref="A3:C3"/>
  </mergeCells>
  <pageMargins left="0.75" right="0.75" top="1" bottom="1" header="0.5" footer="0.5"/>
  <pageSetup paperSize="9" orientation="portrait" horizontalDpi="4294967292" verticalDpi="429496729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215B1-1D3C-9F40-ABEB-7360848282E6}">
  <dimension ref="A1:D25"/>
  <sheetViews>
    <sheetView showGridLines="0" zoomScaleNormal="100" workbookViewId="0"/>
  </sheetViews>
  <sheetFormatPr baseColWidth="10" defaultColWidth="10.6640625" defaultRowHeight="15" customHeight="1" x14ac:dyDescent="0.2"/>
  <cols>
    <col min="1" max="1" width="45.5" style="32" customWidth="1"/>
    <col min="2" max="4" width="14" style="10" customWidth="1"/>
    <col min="5" max="16384" width="10.6640625" style="32"/>
  </cols>
  <sheetData>
    <row r="1" spans="1:4" ht="15" customHeight="1" x14ac:dyDescent="0.2">
      <c r="A1" s="102" t="str">
        <f>HYPERLINK("#'Index'!A1","Back to index")</f>
        <v>Back to index</v>
      </c>
    </row>
    <row r="2" spans="1:4" ht="45" customHeight="1" x14ac:dyDescent="0.25">
      <c r="A2" s="9" t="s">
        <v>985</v>
      </c>
    </row>
    <row r="3" spans="1:4" ht="21" customHeight="1" x14ac:dyDescent="0.2">
      <c r="A3" s="12" t="s">
        <v>744</v>
      </c>
      <c r="B3" s="13"/>
      <c r="C3" s="13"/>
      <c r="D3" s="13"/>
    </row>
    <row r="4" spans="1:4" ht="16" x14ac:dyDescent="0.2">
      <c r="A4" s="51"/>
    </row>
    <row r="5" spans="1:4" s="11" customFormat="1" ht="18" thickBot="1" x14ac:dyDescent="0.25">
      <c r="A5" s="38" t="s">
        <v>781</v>
      </c>
      <c r="B5" s="238" t="s">
        <v>780</v>
      </c>
      <c r="C5" s="95" t="s">
        <v>1324</v>
      </c>
      <c r="D5" s="238" t="s">
        <v>605</v>
      </c>
    </row>
    <row r="6" spans="1:4" s="209" customFormat="1" ht="16" x14ac:dyDescent="0.2">
      <c r="A6" s="138"/>
      <c r="B6" s="239"/>
      <c r="C6" s="140"/>
      <c r="D6" s="239"/>
    </row>
    <row r="7" spans="1:4" s="11" customFormat="1" ht="17" x14ac:dyDescent="0.2">
      <c r="A7" s="23" t="s">
        <v>822</v>
      </c>
      <c r="B7" s="240" t="s">
        <v>2</v>
      </c>
      <c r="C7" s="141" t="s">
        <v>1514</v>
      </c>
      <c r="D7" s="240" t="s">
        <v>823</v>
      </c>
    </row>
    <row r="8" spans="1:4" s="11" customFormat="1" ht="17" x14ac:dyDescent="0.2">
      <c r="A8" s="24" t="s">
        <v>824</v>
      </c>
      <c r="B8" s="241" t="s">
        <v>24</v>
      </c>
      <c r="C8" s="99" t="s">
        <v>1515</v>
      </c>
      <c r="D8" s="241" t="s">
        <v>825</v>
      </c>
    </row>
    <row r="9" spans="1:4" s="11" customFormat="1" ht="17" x14ac:dyDescent="0.2">
      <c r="A9" s="132" t="s">
        <v>826</v>
      </c>
      <c r="B9" s="241" t="s">
        <v>25</v>
      </c>
      <c r="C9" s="99" t="s">
        <v>1516</v>
      </c>
      <c r="D9" s="241" t="s">
        <v>827</v>
      </c>
    </row>
    <row r="10" spans="1:4" s="11" customFormat="1" ht="17" x14ac:dyDescent="0.2">
      <c r="A10" s="132" t="s">
        <v>828</v>
      </c>
      <c r="B10" s="241" t="s">
        <v>26</v>
      </c>
      <c r="C10" s="99" t="s">
        <v>1517</v>
      </c>
      <c r="D10" s="241" t="s">
        <v>829</v>
      </c>
    </row>
    <row r="11" spans="1:4" s="11" customFormat="1" ht="17" x14ac:dyDescent="0.2">
      <c r="A11" s="132" t="s">
        <v>672</v>
      </c>
      <c r="B11" s="241" t="s">
        <v>27</v>
      </c>
      <c r="C11" s="99" t="s">
        <v>1518</v>
      </c>
      <c r="D11" s="241" t="s">
        <v>830</v>
      </c>
    </row>
    <row r="12" spans="1:4" s="11" customFormat="1" ht="17" x14ac:dyDescent="0.2">
      <c r="A12" s="132" t="s">
        <v>831</v>
      </c>
      <c r="B12" s="241" t="s">
        <v>13</v>
      </c>
      <c r="C12" s="99" t="s">
        <v>1519</v>
      </c>
      <c r="D12" s="241" t="s">
        <v>832</v>
      </c>
    </row>
    <row r="13" spans="1:4" s="11" customFormat="1" ht="17" x14ac:dyDescent="0.2">
      <c r="A13" s="132" t="s">
        <v>833</v>
      </c>
      <c r="B13" s="241" t="s">
        <v>13</v>
      </c>
      <c r="C13" s="99" t="s">
        <v>1520</v>
      </c>
      <c r="D13" s="241" t="s">
        <v>834</v>
      </c>
    </row>
    <row r="14" spans="1:4" s="209" customFormat="1" ht="17" x14ac:dyDescent="0.2">
      <c r="A14" s="242" t="s">
        <v>835</v>
      </c>
      <c r="B14" s="243" t="s">
        <v>836</v>
      </c>
      <c r="C14" s="111" t="s">
        <v>1521</v>
      </c>
      <c r="D14" s="243" t="s">
        <v>837</v>
      </c>
    </row>
    <row r="15" spans="1:4" s="209" customFormat="1" ht="16" x14ac:dyDescent="0.2">
      <c r="A15" s="33"/>
      <c r="B15" s="244"/>
      <c r="C15" s="98"/>
      <c r="D15" s="244"/>
    </row>
    <row r="16" spans="1:4" s="8" customFormat="1" ht="17" x14ac:dyDescent="0.2">
      <c r="A16" s="28" t="s">
        <v>612</v>
      </c>
      <c r="B16" s="240" t="s">
        <v>28</v>
      </c>
      <c r="C16" s="141" t="s">
        <v>1522</v>
      </c>
      <c r="D16" s="240" t="s">
        <v>838</v>
      </c>
    </row>
    <row r="17" spans="1:4" s="11" customFormat="1" ht="17" x14ac:dyDescent="0.2">
      <c r="A17" s="132" t="s">
        <v>613</v>
      </c>
      <c r="B17" s="241" t="s">
        <v>29</v>
      </c>
      <c r="C17" s="99" t="s">
        <v>1523</v>
      </c>
      <c r="D17" s="241" t="s">
        <v>839</v>
      </c>
    </row>
    <row r="18" spans="1:4" s="11" customFormat="1" ht="18" customHeight="1" x14ac:dyDescent="0.2">
      <c r="A18" s="132" t="s">
        <v>840</v>
      </c>
      <c r="B18" s="241" t="s">
        <v>13</v>
      </c>
      <c r="C18" s="99" t="s">
        <v>1524</v>
      </c>
      <c r="D18" s="241" t="s">
        <v>841</v>
      </c>
    </row>
    <row r="19" spans="1:4" s="11" customFormat="1" ht="17" x14ac:dyDescent="0.2">
      <c r="A19" s="132" t="s">
        <v>842</v>
      </c>
      <c r="B19" s="241" t="s">
        <v>13</v>
      </c>
      <c r="C19" s="99" t="s">
        <v>1525</v>
      </c>
      <c r="D19" s="241" t="s">
        <v>843</v>
      </c>
    </row>
    <row r="20" spans="1:4" s="11" customFormat="1" ht="17" x14ac:dyDescent="0.2">
      <c r="A20" s="132" t="s">
        <v>665</v>
      </c>
      <c r="B20" s="241" t="s">
        <v>19</v>
      </c>
      <c r="C20" s="99" t="s">
        <v>1526</v>
      </c>
      <c r="D20" s="241" t="s">
        <v>844</v>
      </c>
    </row>
    <row r="21" spans="1:4" s="209" customFormat="1" ht="17" x14ac:dyDescent="0.2">
      <c r="A21" s="132" t="s">
        <v>675</v>
      </c>
      <c r="B21" s="241" t="s">
        <v>836</v>
      </c>
      <c r="C21" s="99" t="s">
        <v>1527</v>
      </c>
      <c r="D21" s="241" t="s">
        <v>846</v>
      </c>
    </row>
    <row r="22" spans="1:4" s="11" customFormat="1" ht="17" x14ac:dyDescent="0.2">
      <c r="A22" s="242" t="s">
        <v>847</v>
      </c>
      <c r="B22" s="243" t="s">
        <v>836</v>
      </c>
      <c r="C22" s="111" t="s">
        <v>1528</v>
      </c>
      <c r="D22" s="243" t="s">
        <v>848</v>
      </c>
    </row>
    <row r="23" spans="1:4" s="11" customFormat="1" ht="16" x14ac:dyDescent="0.2">
      <c r="A23" s="29"/>
      <c r="B23" s="245"/>
      <c r="C23" s="213"/>
      <c r="D23" s="245"/>
    </row>
    <row r="24" spans="1:4" s="11" customFormat="1" ht="17" thickBot="1" x14ac:dyDescent="0.25">
      <c r="A24" s="246" t="s">
        <v>762</v>
      </c>
      <c r="B24" s="247"/>
      <c r="C24" s="114" t="s">
        <v>1529</v>
      </c>
      <c r="D24" s="248" t="s">
        <v>890</v>
      </c>
    </row>
    <row r="25" spans="1:4" ht="26" customHeight="1" x14ac:dyDescent="0.2">
      <c r="A25" s="124"/>
      <c r="B25" s="124"/>
      <c r="C25" s="124"/>
      <c r="D25" s="124"/>
    </row>
  </sheetData>
  <mergeCells count="1">
    <mergeCell ref="A25:D25"/>
  </mergeCells>
  <pageMargins left="0.75" right="0.75" top="1" bottom="1" header="0.5" footer="0.5"/>
  <pageSetup paperSize="9" orientation="portrait" horizontalDpi="4294967292" verticalDpi="429496729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BA654-5CA8-CB4B-B041-FFA683B0F97E}">
  <dimension ref="A1:D35"/>
  <sheetViews>
    <sheetView showGridLines="0" zoomScaleNormal="100" workbookViewId="0">
      <selection activeCell="A2" sqref="A2"/>
    </sheetView>
  </sheetViews>
  <sheetFormatPr baseColWidth="10" defaultColWidth="10.6640625" defaultRowHeight="15" customHeight="1" x14ac:dyDescent="0.2"/>
  <cols>
    <col min="1" max="1" width="52" style="32" customWidth="1"/>
    <col min="2" max="2" width="14" style="10" customWidth="1"/>
    <col min="3" max="3" width="18.33203125" style="10" customWidth="1"/>
    <col min="4" max="4" width="17.5" style="10" customWidth="1"/>
    <col min="5" max="16384" width="10.6640625" style="32"/>
  </cols>
  <sheetData>
    <row r="1" spans="1:4" ht="15" customHeight="1" x14ac:dyDescent="0.2">
      <c r="A1" s="102" t="str">
        <f>HYPERLINK("#'Index'!A1","Back to index")</f>
        <v>Back to index</v>
      </c>
    </row>
    <row r="2" spans="1:4" ht="45" customHeight="1" x14ac:dyDescent="0.25">
      <c r="A2" s="9" t="s">
        <v>985</v>
      </c>
    </row>
    <row r="3" spans="1:4" ht="21" customHeight="1" x14ac:dyDescent="0.2">
      <c r="A3" s="12" t="s">
        <v>1530</v>
      </c>
      <c r="B3" s="13"/>
      <c r="C3" s="13"/>
      <c r="D3" s="13"/>
    </row>
    <row r="4" spans="1:4" ht="16" x14ac:dyDescent="0.2">
      <c r="A4" s="51"/>
    </row>
    <row r="5" spans="1:4" s="11" customFormat="1" ht="18" thickBot="1" x14ac:dyDescent="0.25">
      <c r="A5" s="38" t="s">
        <v>781</v>
      </c>
      <c r="B5" s="238" t="s">
        <v>780</v>
      </c>
      <c r="C5" s="95" t="s">
        <v>1324</v>
      </c>
      <c r="D5" s="238" t="s">
        <v>605</v>
      </c>
    </row>
    <row r="6" spans="1:4" s="209" customFormat="1" ht="16" x14ac:dyDescent="0.2">
      <c r="A6" s="249"/>
      <c r="B6" s="250"/>
      <c r="C6" s="104"/>
      <c r="D6" s="250"/>
    </row>
    <row r="7" spans="1:4" s="8" customFormat="1" ht="17" x14ac:dyDescent="0.2">
      <c r="A7" s="251" t="s">
        <v>849</v>
      </c>
      <c r="B7" s="250" t="s">
        <v>30</v>
      </c>
      <c r="C7" s="104" t="s">
        <v>850</v>
      </c>
      <c r="D7" s="250" t="s">
        <v>850</v>
      </c>
    </row>
    <row r="8" spans="1:4" s="11" customFormat="1" ht="17" x14ac:dyDescent="0.2">
      <c r="A8" s="126" t="s">
        <v>851</v>
      </c>
      <c r="B8" s="241" t="s">
        <v>30</v>
      </c>
      <c r="C8" s="99" t="s">
        <v>852</v>
      </c>
      <c r="D8" s="241" t="s">
        <v>852</v>
      </c>
    </row>
    <row r="9" spans="1:4" s="11" customFormat="1" ht="17" x14ac:dyDescent="0.2">
      <c r="A9" s="126" t="s">
        <v>853</v>
      </c>
      <c r="B9" s="241"/>
      <c r="C9" s="99" t="s">
        <v>1531</v>
      </c>
      <c r="D9" s="241" t="s">
        <v>854</v>
      </c>
    </row>
    <row r="10" spans="1:4" s="11" customFormat="1" ht="17" x14ac:dyDescent="0.2">
      <c r="A10" s="126" t="s">
        <v>855</v>
      </c>
      <c r="B10" s="241" t="s">
        <v>30</v>
      </c>
      <c r="C10" s="99" t="s">
        <v>1532</v>
      </c>
      <c r="D10" s="241" t="s">
        <v>856</v>
      </c>
    </row>
    <row r="11" spans="1:4" s="11" customFormat="1" ht="17" customHeight="1" x14ac:dyDescent="0.2">
      <c r="A11" s="126" t="s">
        <v>858</v>
      </c>
      <c r="B11" s="241" t="s">
        <v>30</v>
      </c>
      <c r="C11" s="99" t="s">
        <v>1533</v>
      </c>
      <c r="D11" s="241" t="s">
        <v>859</v>
      </c>
    </row>
    <row r="12" spans="1:4" s="11" customFormat="1" ht="17" x14ac:dyDescent="0.2">
      <c r="A12" s="132" t="s">
        <v>860</v>
      </c>
      <c r="B12" s="241"/>
      <c r="C12" s="99" t="s">
        <v>1534</v>
      </c>
      <c r="D12" s="241" t="s">
        <v>861</v>
      </c>
    </row>
    <row r="13" spans="1:4" s="11" customFormat="1" ht="17" x14ac:dyDescent="0.2">
      <c r="A13" s="132" t="s">
        <v>863</v>
      </c>
      <c r="B13" s="241" t="s">
        <v>30</v>
      </c>
      <c r="C13" s="99" t="s">
        <v>1535</v>
      </c>
      <c r="D13" s="241" t="s">
        <v>214</v>
      </c>
    </row>
    <row r="14" spans="1:4" s="209" customFormat="1" ht="17" x14ac:dyDescent="0.2">
      <c r="A14" s="242" t="s">
        <v>666</v>
      </c>
      <c r="B14" s="243"/>
      <c r="C14" s="111" t="s">
        <v>1536</v>
      </c>
      <c r="D14" s="243" t="s">
        <v>864</v>
      </c>
    </row>
    <row r="15" spans="1:4" s="26" customFormat="1" ht="16" x14ac:dyDescent="0.2">
      <c r="A15" s="252"/>
      <c r="B15" s="253"/>
      <c r="C15" s="101"/>
      <c r="D15" s="253"/>
    </row>
    <row r="16" spans="1:4" s="11" customFormat="1" ht="17" x14ac:dyDescent="0.2">
      <c r="A16" s="249" t="s">
        <v>866</v>
      </c>
      <c r="B16" s="250" t="s">
        <v>31</v>
      </c>
      <c r="C16" s="104" t="s">
        <v>1537</v>
      </c>
      <c r="D16" s="250" t="s">
        <v>867</v>
      </c>
    </row>
    <row r="17" spans="1:4" s="11" customFormat="1" ht="17" x14ac:dyDescent="0.2">
      <c r="A17" s="132" t="s">
        <v>868</v>
      </c>
      <c r="B17" s="241" t="s">
        <v>32</v>
      </c>
      <c r="C17" s="99" t="s">
        <v>1538</v>
      </c>
      <c r="D17" s="241" t="s">
        <v>869</v>
      </c>
    </row>
    <row r="18" spans="1:4" s="11" customFormat="1" ht="17" x14ac:dyDescent="0.2">
      <c r="A18" s="132" t="s">
        <v>679</v>
      </c>
      <c r="B18" s="241" t="s">
        <v>27</v>
      </c>
      <c r="C18" s="99" t="s">
        <v>1539</v>
      </c>
      <c r="D18" s="241" t="s">
        <v>870</v>
      </c>
    </row>
    <row r="19" spans="1:4" s="11" customFormat="1" ht="17" x14ac:dyDescent="0.2">
      <c r="A19" s="132" t="s">
        <v>659</v>
      </c>
      <c r="B19" s="241" t="s">
        <v>6</v>
      </c>
      <c r="C19" s="99" t="s">
        <v>1540</v>
      </c>
      <c r="D19" s="241" t="s">
        <v>871</v>
      </c>
    </row>
    <row r="20" spans="1:4" s="11" customFormat="1" ht="18" customHeight="1" x14ac:dyDescent="0.2">
      <c r="A20" s="132" t="s">
        <v>872</v>
      </c>
      <c r="B20" s="241" t="s">
        <v>6</v>
      </c>
      <c r="C20" s="99" t="s">
        <v>1541</v>
      </c>
      <c r="D20" s="241" t="s">
        <v>873</v>
      </c>
    </row>
    <row r="21" spans="1:4" s="209" customFormat="1" ht="17" x14ac:dyDescent="0.2">
      <c r="A21" s="132" t="s">
        <v>874</v>
      </c>
      <c r="B21" s="241" t="s">
        <v>6</v>
      </c>
      <c r="C21" s="99" t="s">
        <v>1542</v>
      </c>
      <c r="D21" s="241" t="s">
        <v>875</v>
      </c>
    </row>
    <row r="22" spans="1:4" s="8" customFormat="1" ht="17" x14ac:dyDescent="0.2">
      <c r="A22" s="242" t="s">
        <v>681</v>
      </c>
      <c r="B22" s="243"/>
      <c r="C22" s="111" t="s">
        <v>1543</v>
      </c>
      <c r="D22" s="243" t="s">
        <v>876</v>
      </c>
    </row>
    <row r="23" spans="1:4" s="11" customFormat="1" ht="16" x14ac:dyDescent="0.2">
      <c r="A23" s="136"/>
      <c r="B23" s="254"/>
      <c r="C23" s="101"/>
      <c r="D23" s="254"/>
    </row>
    <row r="24" spans="1:4" s="11" customFormat="1" ht="17" x14ac:dyDescent="0.2">
      <c r="A24" s="249" t="s">
        <v>682</v>
      </c>
      <c r="B24" s="250" t="s">
        <v>32</v>
      </c>
      <c r="C24" s="104" t="s">
        <v>1544</v>
      </c>
      <c r="D24" s="250" t="s">
        <v>877</v>
      </c>
    </row>
    <row r="25" spans="1:4" s="11" customFormat="1" ht="17" x14ac:dyDescent="0.2">
      <c r="A25" s="132" t="s">
        <v>878</v>
      </c>
      <c r="B25" s="241" t="s">
        <v>6</v>
      </c>
      <c r="C25" s="99" t="s">
        <v>1545</v>
      </c>
      <c r="D25" s="241" t="s">
        <v>879</v>
      </c>
    </row>
    <row r="26" spans="1:4" s="11" customFormat="1" ht="17" x14ac:dyDescent="0.2">
      <c r="A26" s="132" t="s">
        <v>880</v>
      </c>
      <c r="B26" s="241" t="s">
        <v>6</v>
      </c>
      <c r="C26" s="99" t="s">
        <v>1546</v>
      </c>
      <c r="D26" s="241" t="s">
        <v>881</v>
      </c>
    </row>
    <row r="27" spans="1:4" ht="15" customHeight="1" x14ac:dyDescent="0.2">
      <c r="A27" s="132" t="s">
        <v>662</v>
      </c>
      <c r="B27" s="241" t="s">
        <v>6</v>
      </c>
      <c r="C27" s="99" t="s">
        <v>1547</v>
      </c>
      <c r="D27" s="241" t="s">
        <v>882</v>
      </c>
    </row>
    <row r="28" spans="1:4" ht="15" customHeight="1" x14ac:dyDescent="0.2">
      <c r="A28" s="132" t="s">
        <v>883</v>
      </c>
      <c r="B28" s="241" t="s">
        <v>6</v>
      </c>
      <c r="C28" s="99" t="s">
        <v>1548</v>
      </c>
      <c r="D28" s="241" t="s">
        <v>884</v>
      </c>
    </row>
    <row r="29" spans="1:4" ht="15" customHeight="1" x14ac:dyDescent="0.2">
      <c r="A29" s="132" t="s">
        <v>885</v>
      </c>
      <c r="B29" s="241" t="s">
        <v>6</v>
      </c>
      <c r="C29" s="99" t="s">
        <v>1549</v>
      </c>
      <c r="D29" s="241" t="s">
        <v>886</v>
      </c>
    </row>
    <row r="30" spans="1:4" ht="15" customHeight="1" x14ac:dyDescent="0.2">
      <c r="A30" s="132" t="s">
        <v>686</v>
      </c>
      <c r="B30" s="241"/>
      <c r="C30" s="99" t="s">
        <v>1550</v>
      </c>
      <c r="D30" s="241" t="s">
        <v>887</v>
      </c>
    </row>
    <row r="31" spans="1:4" s="35" customFormat="1" ht="15" customHeight="1" x14ac:dyDescent="0.2">
      <c r="A31" s="242" t="s">
        <v>683</v>
      </c>
      <c r="B31" s="243"/>
      <c r="C31" s="111" t="s">
        <v>1551</v>
      </c>
      <c r="D31" s="243" t="s">
        <v>888</v>
      </c>
    </row>
    <row r="32" spans="1:4" ht="15" customHeight="1" x14ac:dyDescent="0.2">
      <c r="A32" s="252"/>
      <c r="B32" s="253"/>
      <c r="C32" s="101"/>
      <c r="D32" s="253"/>
    </row>
    <row r="33" spans="1:4" ht="15" customHeight="1" thickBot="1" x14ac:dyDescent="0.25">
      <c r="A33" s="246" t="s">
        <v>889</v>
      </c>
      <c r="B33" s="247" t="s">
        <v>836</v>
      </c>
      <c r="C33" s="114" t="s">
        <v>1529</v>
      </c>
      <c r="D33" s="248" t="s">
        <v>890</v>
      </c>
    </row>
    <row r="34" spans="1:4" ht="24" customHeight="1" x14ac:dyDescent="0.2">
      <c r="A34" s="255"/>
      <c r="B34" s="255"/>
      <c r="C34" s="255"/>
      <c r="D34" s="255"/>
    </row>
    <row r="35" spans="1:4" ht="15" customHeight="1" x14ac:dyDescent="0.2">
      <c r="A35" s="217"/>
      <c r="B35" s="217"/>
      <c r="C35" s="217"/>
      <c r="D35" s="217"/>
    </row>
  </sheetData>
  <mergeCells count="2">
    <mergeCell ref="A34:D34"/>
    <mergeCell ref="A35:D35"/>
  </mergeCell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876E9-BB24-004A-94B5-3889B88D337A}">
  <dimension ref="A1:C16"/>
  <sheetViews>
    <sheetView showGridLines="0" zoomScaleNormal="100" workbookViewId="0"/>
  </sheetViews>
  <sheetFormatPr baseColWidth="10" defaultColWidth="10.6640625" defaultRowHeight="15" customHeight="1" x14ac:dyDescent="0.2"/>
  <cols>
    <col min="1" max="1" width="19.83203125" style="32" customWidth="1"/>
    <col min="2" max="2" width="26.83203125" style="32" customWidth="1"/>
    <col min="3" max="3" width="65" style="10" customWidth="1"/>
    <col min="4" max="16384" width="10.6640625" style="32"/>
  </cols>
  <sheetData>
    <row r="1" spans="1:3" ht="15" customHeight="1" x14ac:dyDescent="0.2">
      <c r="A1" s="3" t="str">
        <f>HYPERLINK("#'Index'!A1","Back to index")</f>
        <v>Back to index</v>
      </c>
      <c r="B1" s="4"/>
      <c r="C1" s="5"/>
    </row>
    <row r="2" spans="1:3" ht="45" customHeight="1" x14ac:dyDescent="0.25">
      <c r="A2" s="9" t="s">
        <v>985</v>
      </c>
      <c r="B2" s="9"/>
    </row>
    <row r="3" spans="1:3" ht="21" customHeight="1" x14ac:dyDescent="0.2">
      <c r="A3" s="53" t="s">
        <v>1026</v>
      </c>
      <c r="B3" s="53"/>
      <c r="C3" s="54"/>
    </row>
    <row r="4" spans="1:3" ht="16" x14ac:dyDescent="0.2">
      <c r="A4" s="51"/>
      <c r="B4" s="51"/>
    </row>
    <row r="5" spans="1:3" s="11" customFormat="1" ht="17" thickBot="1" x14ac:dyDescent="0.25">
      <c r="A5" s="55"/>
      <c r="B5" s="55"/>
      <c r="C5" s="37"/>
    </row>
    <row r="6" spans="1:3" s="11" customFormat="1" ht="68" x14ac:dyDescent="0.2">
      <c r="A6" s="56" t="s">
        <v>434</v>
      </c>
      <c r="B6" s="56" t="s">
        <v>435</v>
      </c>
      <c r="C6" s="57" t="s">
        <v>1027</v>
      </c>
    </row>
    <row r="7" spans="1:3" s="11" customFormat="1" ht="132" customHeight="1" x14ac:dyDescent="0.2">
      <c r="A7" s="58"/>
      <c r="B7" s="59" t="s">
        <v>436</v>
      </c>
      <c r="C7" s="60" t="s">
        <v>1028</v>
      </c>
    </row>
    <row r="8" spans="1:3" s="11" customFormat="1" ht="38" customHeight="1" x14ac:dyDescent="0.2">
      <c r="A8" s="61"/>
      <c r="B8" s="59" t="s">
        <v>437</v>
      </c>
      <c r="C8" s="60" t="s">
        <v>1029</v>
      </c>
    </row>
    <row r="9" spans="1:3" s="11" customFormat="1" ht="356" customHeight="1" x14ac:dyDescent="0.2">
      <c r="A9" s="62" t="s">
        <v>438</v>
      </c>
      <c r="B9" s="59" t="s">
        <v>348</v>
      </c>
      <c r="C9" s="60" t="s">
        <v>1030</v>
      </c>
    </row>
    <row r="10" spans="1:3" s="11" customFormat="1" ht="101" customHeight="1" x14ac:dyDescent="0.2">
      <c r="A10" s="58"/>
      <c r="B10" s="63" t="s">
        <v>347</v>
      </c>
      <c r="C10" s="64" t="s">
        <v>1031</v>
      </c>
    </row>
    <row r="11" spans="1:3" s="11" customFormat="1" ht="181" customHeight="1" x14ac:dyDescent="0.2">
      <c r="A11" s="61"/>
      <c r="B11" s="65"/>
      <c r="C11" s="66" t="s">
        <v>1032</v>
      </c>
    </row>
    <row r="12" spans="1:3" s="11" customFormat="1" ht="68" x14ac:dyDescent="0.2">
      <c r="A12" s="67" t="s">
        <v>439</v>
      </c>
      <c r="B12" s="67"/>
      <c r="C12" s="60" t="s">
        <v>440</v>
      </c>
    </row>
    <row r="13" spans="1:3" s="11" customFormat="1" ht="102" x14ac:dyDescent="0.2">
      <c r="A13" s="67" t="s">
        <v>441</v>
      </c>
      <c r="B13" s="67"/>
      <c r="C13" s="68" t="s">
        <v>975</v>
      </c>
    </row>
    <row r="14" spans="1:3" s="11" customFormat="1" ht="34" x14ac:dyDescent="0.2">
      <c r="A14" s="67" t="s">
        <v>1033</v>
      </c>
      <c r="B14" s="67"/>
      <c r="C14" s="68" t="s">
        <v>1034</v>
      </c>
    </row>
    <row r="15" spans="1:3" s="11" customFormat="1" ht="51" x14ac:dyDescent="0.2">
      <c r="A15" s="67" t="s">
        <v>1035</v>
      </c>
      <c r="B15" s="67"/>
      <c r="C15" s="68" t="s">
        <v>1036</v>
      </c>
    </row>
    <row r="16" spans="1:3" s="11" customFormat="1" ht="69" thickBot="1" x14ac:dyDescent="0.25">
      <c r="A16" s="69" t="s">
        <v>1037</v>
      </c>
      <c r="B16" s="69"/>
      <c r="C16" s="70" t="s">
        <v>1038</v>
      </c>
    </row>
  </sheetData>
  <mergeCells count="6">
    <mergeCell ref="A5:B5"/>
    <mergeCell ref="A12:B12"/>
    <mergeCell ref="A13:B13"/>
    <mergeCell ref="A14:B14"/>
    <mergeCell ref="A15:B15"/>
    <mergeCell ref="A16:B16"/>
  </mergeCells>
  <pageMargins left="0.75" right="0.75" top="1" bottom="1" header="0.5" footer="0.5"/>
  <pageSetup paperSize="9" orientation="portrait" horizontalDpi="4294967292" verticalDpi="429496729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D6E63-C09A-0B4D-8910-53FF5CAA2A62}">
  <dimension ref="A1:C47"/>
  <sheetViews>
    <sheetView showGridLines="0" zoomScaleNormal="100" workbookViewId="0">
      <selection activeCell="A2" sqref="A2"/>
    </sheetView>
  </sheetViews>
  <sheetFormatPr baseColWidth="10" defaultColWidth="10.6640625" defaultRowHeight="15" customHeight="1" x14ac:dyDescent="0.2"/>
  <cols>
    <col min="1" max="1" width="88.5" style="32" customWidth="1"/>
    <col min="2" max="3" width="14" style="10" customWidth="1"/>
    <col min="4" max="16384" width="10.6640625" style="32"/>
  </cols>
  <sheetData>
    <row r="1" spans="1:3" ht="15" customHeight="1" x14ac:dyDescent="0.2">
      <c r="A1" s="102" t="str">
        <f>HYPERLINK("#'Index'!A1","Back to index")</f>
        <v>Back to index</v>
      </c>
    </row>
    <row r="2" spans="1:3" ht="45" customHeight="1" x14ac:dyDescent="0.25">
      <c r="A2" s="9" t="s">
        <v>985</v>
      </c>
    </row>
    <row r="3" spans="1:3" ht="40" customHeight="1" x14ac:dyDescent="0.2">
      <c r="A3" s="256" t="s">
        <v>1552</v>
      </c>
      <c r="B3" s="13"/>
      <c r="C3" s="14"/>
    </row>
    <row r="4" spans="1:3" ht="16" x14ac:dyDescent="0.2">
      <c r="A4" s="51"/>
      <c r="C4" s="134"/>
    </row>
    <row r="5" spans="1:3" s="11" customFormat="1" ht="35" thickBot="1" x14ac:dyDescent="0.25">
      <c r="A5" s="38" t="s">
        <v>781</v>
      </c>
      <c r="B5" s="95" t="s">
        <v>1339</v>
      </c>
      <c r="C5" s="37" t="s">
        <v>1475</v>
      </c>
    </row>
    <row r="6" spans="1:3" s="209" customFormat="1" ht="16" x14ac:dyDescent="0.2">
      <c r="A6" s="138"/>
      <c r="B6" s="96"/>
      <c r="C6" s="139"/>
    </row>
    <row r="7" spans="1:3" s="11" customFormat="1" ht="17" x14ac:dyDescent="0.2">
      <c r="A7" s="257" t="s">
        <v>891</v>
      </c>
      <c r="B7" s="195" t="s">
        <v>1491</v>
      </c>
      <c r="C7" s="206" t="s">
        <v>796</v>
      </c>
    </row>
    <row r="8" spans="1:3" s="209" customFormat="1" ht="16" x14ac:dyDescent="0.2">
      <c r="A8" s="211"/>
      <c r="B8" s="212"/>
      <c r="C8" s="211"/>
    </row>
    <row r="9" spans="1:3" s="8" customFormat="1" ht="17" x14ac:dyDescent="0.2">
      <c r="A9" s="28" t="s">
        <v>1553</v>
      </c>
      <c r="B9" s="141" t="s">
        <v>1554</v>
      </c>
      <c r="C9" s="22" t="s">
        <v>892</v>
      </c>
    </row>
    <row r="10" spans="1:3" s="11" customFormat="1" ht="17" x14ac:dyDescent="0.2">
      <c r="A10" s="132" t="s">
        <v>893</v>
      </c>
      <c r="B10" s="99" t="s">
        <v>1555</v>
      </c>
      <c r="C10" s="25" t="s">
        <v>894</v>
      </c>
    </row>
    <row r="11" spans="1:3" s="11" customFormat="1" ht="17" x14ac:dyDescent="0.2">
      <c r="A11" s="132" t="s">
        <v>895</v>
      </c>
      <c r="B11" s="99" t="s">
        <v>1556</v>
      </c>
      <c r="C11" s="25" t="s">
        <v>896</v>
      </c>
    </row>
    <row r="12" spans="1:3" s="11" customFormat="1" ht="17" x14ac:dyDescent="0.2">
      <c r="A12" s="132" t="s">
        <v>897</v>
      </c>
      <c r="B12" s="99" t="s">
        <v>1557</v>
      </c>
      <c r="C12" s="25" t="s">
        <v>898</v>
      </c>
    </row>
    <row r="13" spans="1:3" s="11" customFormat="1" ht="17" x14ac:dyDescent="0.2">
      <c r="A13" s="132" t="s">
        <v>899</v>
      </c>
      <c r="B13" s="99" t="s">
        <v>1558</v>
      </c>
      <c r="C13" s="25" t="s">
        <v>900</v>
      </c>
    </row>
    <row r="14" spans="1:3" s="209" customFormat="1" ht="17" x14ac:dyDescent="0.2">
      <c r="A14" s="132" t="s">
        <v>901</v>
      </c>
      <c r="B14" s="99" t="s">
        <v>1559</v>
      </c>
      <c r="C14" s="25" t="s">
        <v>902</v>
      </c>
    </row>
    <row r="15" spans="1:3" s="11" customFormat="1" ht="17" x14ac:dyDescent="0.2">
      <c r="A15" s="132" t="s">
        <v>903</v>
      </c>
      <c r="B15" s="99" t="s">
        <v>1560</v>
      </c>
      <c r="C15" s="25" t="s">
        <v>904</v>
      </c>
    </row>
    <row r="16" spans="1:3" s="11" customFormat="1" ht="17" x14ac:dyDescent="0.2">
      <c r="A16" s="132" t="s">
        <v>905</v>
      </c>
      <c r="B16" s="99" t="s">
        <v>1561</v>
      </c>
      <c r="C16" s="25" t="s">
        <v>906</v>
      </c>
    </row>
    <row r="17" spans="1:3" s="11" customFormat="1" ht="16" customHeight="1" x14ac:dyDescent="0.2">
      <c r="A17" s="132" t="s">
        <v>907</v>
      </c>
      <c r="B17" s="99" t="s">
        <v>1562</v>
      </c>
      <c r="C17" s="25" t="s">
        <v>908</v>
      </c>
    </row>
    <row r="18" spans="1:3" s="11" customFormat="1" ht="17" x14ac:dyDescent="0.2">
      <c r="A18" s="132" t="s">
        <v>909</v>
      </c>
      <c r="B18" s="99" t="s">
        <v>1563</v>
      </c>
      <c r="C18" s="25" t="s">
        <v>910</v>
      </c>
    </row>
    <row r="19" spans="1:3" s="11" customFormat="1" ht="17" x14ac:dyDescent="0.2">
      <c r="A19" s="132" t="s">
        <v>911</v>
      </c>
      <c r="B19" s="99" t="s">
        <v>1564</v>
      </c>
      <c r="C19" s="25" t="s">
        <v>912</v>
      </c>
    </row>
    <row r="20" spans="1:3" s="209" customFormat="1" ht="17" x14ac:dyDescent="0.2">
      <c r="A20" s="132" t="s">
        <v>913</v>
      </c>
      <c r="B20" s="99" t="s">
        <v>1565</v>
      </c>
      <c r="C20" s="25" t="s">
        <v>914</v>
      </c>
    </row>
    <row r="21" spans="1:3" s="209" customFormat="1" ht="17" x14ac:dyDescent="0.2">
      <c r="A21" s="132" t="s">
        <v>915</v>
      </c>
      <c r="B21" s="99" t="s">
        <v>1566</v>
      </c>
      <c r="C21" s="25" t="s">
        <v>916</v>
      </c>
    </row>
    <row r="22" spans="1:3" s="11" customFormat="1" ht="17" x14ac:dyDescent="0.2">
      <c r="A22" s="242" t="s">
        <v>697</v>
      </c>
      <c r="B22" s="111" t="s">
        <v>1567</v>
      </c>
      <c r="C22" s="85" t="s">
        <v>917</v>
      </c>
    </row>
    <row r="23" spans="1:3" s="11" customFormat="1" ht="16" x14ac:dyDescent="0.2">
      <c r="A23" s="258"/>
      <c r="B23" s="259"/>
      <c r="C23" s="258"/>
    </row>
    <row r="24" spans="1:3" s="11" customFormat="1" ht="17" x14ac:dyDescent="0.2">
      <c r="A24" s="28" t="s">
        <v>918</v>
      </c>
      <c r="B24" s="141" t="s">
        <v>1568</v>
      </c>
      <c r="C24" s="22" t="s">
        <v>919</v>
      </c>
    </row>
    <row r="25" spans="1:3" s="11" customFormat="1" ht="17" x14ac:dyDescent="0.2">
      <c r="A25" s="28" t="s">
        <v>920</v>
      </c>
      <c r="B25" s="141" t="s">
        <v>0</v>
      </c>
      <c r="C25" s="22" t="s">
        <v>921</v>
      </c>
    </row>
    <row r="26" spans="1:3" s="11" customFormat="1" ht="17" x14ac:dyDescent="0.2">
      <c r="A26" s="28" t="s">
        <v>1569</v>
      </c>
      <c r="B26" s="141" t="s">
        <v>1570</v>
      </c>
      <c r="C26" s="22" t="s">
        <v>922</v>
      </c>
    </row>
    <row r="27" spans="1:3" s="11" customFormat="1" ht="17" x14ac:dyDescent="0.2">
      <c r="A27" s="132" t="s">
        <v>923</v>
      </c>
      <c r="B27" s="141" t="s">
        <v>1571</v>
      </c>
      <c r="C27" s="22" t="s">
        <v>297</v>
      </c>
    </row>
    <row r="28" spans="1:3" s="209" customFormat="1" ht="17" x14ac:dyDescent="0.2">
      <c r="A28" s="132" t="s">
        <v>1572</v>
      </c>
      <c r="B28" s="99" t="s">
        <v>1573</v>
      </c>
      <c r="C28" s="25" t="s">
        <v>0</v>
      </c>
    </row>
    <row r="29" spans="1:3" s="209" customFormat="1" ht="17" x14ac:dyDescent="0.2">
      <c r="A29" s="132" t="s">
        <v>1574</v>
      </c>
      <c r="B29" s="99" t="s">
        <v>731</v>
      </c>
      <c r="C29" s="25" t="s">
        <v>0</v>
      </c>
    </row>
    <row r="30" spans="1:3" s="209" customFormat="1" ht="17" x14ac:dyDescent="0.2">
      <c r="A30" s="132" t="s">
        <v>924</v>
      </c>
      <c r="B30" s="99" t="s">
        <v>1488</v>
      </c>
      <c r="C30" s="25" t="s">
        <v>793</v>
      </c>
    </row>
    <row r="31" spans="1:3" s="11" customFormat="1" ht="17" x14ac:dyDescent="0.2">
      <c r="A31" s="132" t="s">
        <v>925</v>
      </c>
      <c r="B31" s="99" t="s">
        <v>1575</v>
      </c>
      <c r="C31" s="25" t="s">
        <v>926</v>
      </c>
    </row>
    <row r="32" spans="1:3" s="11" customFormat="1" ht="17" x14ac:dyDescent="0.2">
      <c r="A32" s="242" t="s">
        <v>698</v>
      </c>
      <c r="B32" s="111" t="s">
        <v>1576</v>
      </c>
      <c r="C32" s="85" t="s">
        <v>927</v>
      </c>
    </row>
    <row r="33" spans="1:3" s="209" customFormat="1" ht="15" customHeight="1" x14ac:dyDescent="0.2">
      <c r="A33" s="211"/>
      <c r="B33" s="212"/>
      <c r="C33" s="211"/>
    </row>
    <row r="34" spans="1:3" s="31" customFormat="1" ht="17" x14ac:dyDescent="0.2">
      <c r="A34" s="28" t="s">
        <v>928</v>
      </c>
      <c r="B34" s="141" t="s">
        <v>1577</v>
      </c>
      <c r="C34" s="22" t="s">
        <v>929</v>
      </c>
    </row>
    <row r="35" spans="1:3" ht="17" x14ac:dyDescent="0.2">
      <c r="A35" s="28" t="s">
        <v>930</v>
      </c>
      <c r="B35" s="141" t="s">
        <v>1578</v>
      </c>
      <c r="C35" s="22" t="s">
        <v>931</v>
      </c>
    </row>
    <row r="36" spans="1:3" ht="15" customHeight="1" x14ac:dyDescent="0.2">
      <c r="A36" s="132" t="s">
        <v>932</v>
      </c>
      <c r="B36" s="99" t="s">
        <v>1579</v>
      </c>
      <c r="C36" s="25" t="s">
        <v>933</v>
      </c>
    </row>
    <row r="37" spans="1:3" s="35" customFormat="1" ht="15" customHeight="1" x14ac:dyDescent="0.2">
      <c r="A37" s="132" t="s">
        <v>699</v>
      </c>
      <c r="B37" s="99" t="s">
        <v>1580</v>
      </c>
      <c r="C37" s="25" t="s">
        <v>934</v>
      </c>
    </row>
    <row r="38" spans="1:3" ht="17" x14ac:dyDescent="0.2">
      <c r="A38" s="132" t="s">
        <v>935</v>
      </c>
      <c r="B38" s="99" t="s">
        <v>1581</v>
      </c>
      <c r="C38" s="25" t="s">
        <v>936</v>
      </c>
    </row>
    <row r="39" spans="1:3" ht="17" x14ac:dyDescent="0.2">
      <c r="A39" s="242" t="s">
        <v>1582</v>
      </c>
      <c r="B39" s="111" t="s">
        <v>1583</v>
      </c>
      <c r="C39" s="85" t="s">
        <v>937</v>
      </c>
    </row>
    <row r="40" spans="1:3" s="35" customFormat="1" ht="16" x14ac:dyDescent="0.2">
      <c r="A40" s="211"/>
      <c r="B40" s="212"/>
      <c r="C40" s="211"/>
    </row>
    <row r="41" spans="1:3" s="31" customFormat="1" ht="15" customHeight="1" x14ac:dyDescent="0.2">
      <c r="A41" s="28" t="s">
        <v>702</v>
      </c>
      <c r="B41" s="141" t="s">
        <v>1584</v>
      </c>
      <c r="C41" s="22" t="s">
        <v>938</v>
      </c>
    </row>
    <row r="42" spans="1:3" ht="15" customHeight="1" x14ac:dyDescent="0.2">
      <c r="A42" s="28" t="s">
        <v>939</v>
      </c>
      <c r="B42" s="141" t="s">
        <v>1342</v>
      </c>
      <c r="C42" s="22" t="s">
        <v>298</v>
      </c>
    </row>
    <row r="43" spans="1:3" ht="15" customHeight="1" x14ac:dyDescent="0.2">
      <c r="A43" s="28" t="s">
        <v>940</v>
      </c>
      <c r="B43" s="141" t="s">
        <v>844</v>
      </c>
      <c r="C43" s="22" t="s">
        <v>845</v>
      </c>
    </row>
    <row r="44" spans="1:3" ht="38" customHeight="1" x14ac:dyDescent="0.2">
      <c r="A44" s="242" t="s">
        <v>941</v>
      </c>
      <c r="B44" s="111" t="s">
        <v>1585</v>
      </c>
      <c r="C44" s="85" t="s">
        <v>844</v>
      </c>
    </row>
    <row r="45" spans="1:3" ht="15" customHeight="1" x14ac:dyDescent="0.2">
      <c r="A45" s="136" t="s">
        <v>1586</v>
      </c>
      <c r="B45" s="111" t="s">
        <v>1587</v>
      </c>
      <c r="C45" s="85" t="s">
        <v>0</v>
      </c>
    </row>
    <row r="46" spans="1:3" s="35" customFormat="1" ht="17" customHeight="1" thickBot="1" x14ac:dyDescent="0.25">
      <c r="A46" s="224" t="s">
        <v>1588</v>
      </c>
      <c r="B46" s="260" t="s">
        <v>1526</v>
      </c>
      <c r="C46" s="261" t="s">
        <v>844</v>
      </c>
    </row>
    <row r="47" spans="1:3" ht="31" customHeight="1" x14ac:dyDescent="0.2">
      <c r="A47" s="109"/>
      <c r="B47" s="109"/>
      <c r="C47" s="109"/>
    </row>
  </sheetData>
  <mergeCells count="1">
    <mergeCell ref="A47:C47"/>
  </mergeCells>
  <pageMargins left="0.75" right="0.75" top="1" bottom="1" header="0.5" footer="0.5"/>
  <pageSetup paperSize="9" orientation="portrait" horizontalDpi="4294967292" verticalDpi="429496729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AB545-4994-3A45-8026-5E482C1D23AD}">
  <dimension ref="A1:M20"/>
  <sheetViews>
    <sheetView showGridLines="0" zoomScaleNormal="100" workbookViewId="0">
      <selection activeCell="A2" sqref="A2"/>
    </sheetView>
  </sheetViews>
  <sheetFormatPr baseColWidth="10" defaultColWidth="10.6640625" defaultRowHeight="15" customHeight="1" x14ac:dyDescent="0.2"/>
  <cols>
    <col min="1" max="1" width="22.6640625" style="32" customWidth="1"/>
    <col min="2" max="3" width="14" style="32" customWidth="1"/>
    <col min="4" max="5" width="14" style="10" customWidth="1"/>
    <col min="6" max="13" width="14" style="32" customWidth="1"/>
    <col min="14" max="16384" width="10.6640625" style="32"/>
  </cols>
  <sheetData>
    <row r="1" spans="1:13" ht="15" customHeight="1" x14ac:dyDescent="0.2">
      <c r="A1" s="102" t="str">
        <f>HYPERLINK("#'Index'!A1","Back to index")</f>
        <v>Back to index</v>
      </c>
      <c r="B1" s="6"/>
      <c r="C1" s="6"/>
      <c r="D1" s="7"/>
    </row>
    <row r="2" spans="1:13" ht="45" customHeight="1" x14ac:dyDescent="0.25">
      <c r="A2" s="9" t="s">
        <v>985</v>
      </c>
      <c r="B2" s="9"/>
      <c r="C2" s="9"/>
      <c r="D2" s="115"/>
    </row>
    <row r="3" spans="1:13" ht="21" customHeight="1" x14ac:dyDescent="0.2">
      <c r="A3" s="12" t="s">
        <v>745</v>
      </c>
      <c r="B3" s="12"/>
      <c r="C3" s="12"/>
      <c r="D3" s="116"/>
      <c r="E3" s="13"/>
    </row>
    <row r="4" spans="1:13" ht="39" customHeight="1" thickBot="1" x14ac:dyDescent="0.25">
      <c r="A4" s="51"/>
      <c r="B4" s="51"/>
      <c r="C4" s="51"/>
      <c r="D4" s="117"/>
      <c r="F4" s="55" t="s">
        <v>858</v>
      </c>
      <c r="G4" s="55"/>
      <c r="H4" s="55"/>
      <c r="I4" s="55"/>
      <c r="J4" s="55"/>
    </row>
    <row r="5" spans="1:13" ht="98" customHeight="1" thickBot="1" x14ac:dyDescent="0.25">
      <c r="A5" s="38" t="s">
        <v>781</v>
      </c>
      <c r="B5" s="37" t="s">
        <v>849</v>
      </c>
      <c r="C5" s="37" t="s">
        <v>1589</v>
      </c>
      <c r="D5" s="37" t="s">
        <v>853</v>
      </c>
      <c r="E5" s="37" t="s">
        <v>855</v>
      </c>
      <c r="F5" s="37" t="s">
        <v>803</v>
      </c>
      <c r="G5" s="37" t="s">
        <v>942</v>
      </c>
      <c r="H5" s="37" t="s">
        <v>810</v>
      </c>
      <c r="I5" s="37" t="s">
        <v>943</v>
      </c>
      <c r="J5" s="37" t="s">
        <v>944</v>
      </c>
      <c r="K5" s="37" t="s">
        <v>860</v>
      </c>
      <c r="L5" s="37" t="s">
        <v>863</v>
      </c>
      <c r="M5" s="75" t="s">
        <v>945</v>
      </c>
    </row>
    <row r="6" spans="1:13" ht="48" customHeight="1" x14ac:dyDescent="0.2">
      <c r="A6" s="19" t="s">
        <v>951</v>
      </c>
      <c r="B6" s="20" t="s">
        <v>850</v>
      </c>
      <c r="C6" s="20" t="s">
        <v>852</v>
      </c>
      <c r="D6" s="20" t="s">
        <v>0</v>
      </c>
      <c r="E6" s="20" t="s">
        <v>857</v>
      </c>
      <c r="F6" s="20" t="s">
        <v>948</v>
      </c>
      <c r="G6" s="20" t="s">
        <v>299</v>
      </c>
      <c r="H6" s="20" t="s">
        <v>949</v>
      </c>
      <c r="I6" s="20" t="s">
        <v>950</v>
      </c>
      <c r="J6" s="20" t="s">
        <v>300</v>
      </c>
      <c r="K6" s="20" t="s">
        <v>862</v>
      </c>
      <c r="L6" s="20" t="s">
        <v>214</v>
      </c>
      <c r="M6" s="20" t="s">
        <v>865</v>
      </c>
    </row>
    <row r="7" spans="1:13" ht="34" customHeight="1" x14ac:dyDescent="0.2">
      <c r="A7" s="262" t="s">
        <v>1590</v>
      </c>
      <c r="B7" s="263" t="s">
        <v>0</v>
      </c>
      <c r="C7" s="263" t="s">
        <v>0</v>
      </c>
      <c r="D7" s="263" t="s">
        <v>854</v>
      </c>
      <c r="E7" s="263" t="s">
        <v>0</v>
      </c>
      <c r="F7" s="263" t="s">
        <v>0</v>
      </c>
      <c r="G7" s="263" t="s">
        <v>0</v>
      </c>
      <c r="H7" s="263" t="s">
        <v>0</v>
      </c>
      <c r="I7" s="263" t="s">
        <v>0</v>
      </c>
      <c r="J7" s="263" t="s">
        <v>0</v>
      </c>
      <c r="K7" s="263" t="s">
        <v>854</v>
      </c>
      <c r="L7" s="263" t="s">
        <v>0</v>
      </c>
      <c r="M7" s="263" t="s">
        <v>854</v>
      </c>
    </row>
    <row r="8" spans="1:13" ht="15" customHeight="1" x14ac:dyDescent="0.2">
      <c r="A8" s="135" t="s">
        <v>935</v>
      </c>
      <c r="B8" s="241" t="s">
        <v>0</v>
      </c>
      <c r="C8" s="241" t="s">
        <v>0</v>
      </c>
      <c r="D8" s="241" t="s">
        <v>0</v>
      </c>
      <c r="E8" s="241" t="s">
        <v>952</v>
      </c>
      <c r="F8" s="241" t="s">
        <v>0</v>
      </c>
      <c r="G8" s="241" t="s">
        <v>0</v>
      </c>
      <c r="H8" s="241" t="s">
        <v>0</v>
      </c>
      <c r="I8" s="241" t="s">
        <v>0</v>
      </c>
      <c r="J8" s="241" t="s">
        <v>0</v>
      </c>
      <c r="K8" s="241" t="s">
        <v>952</v>
      </c>
      <c r="L8" s="241" t="s">
        <v>301</v>
      </c>
      <c r="M8" s="241" t="s">
        <v>936</v>
      </c>
    </row>
    <row r="9" spans="1:13" ht="48" customHeight="1" x14ac:dyDescent="0.2">
      <c r="A9" s="135" t="s">
        <v>946</v>
      </c>
      <c r="B9" s="241" t="s">
        <v>0</v>
      </c>
      <c r="C9" s="241" t="s">
        <v>0</v>
      </c>
      <c r="D9" s="241" t="s">
        <v>0</v>
      </c>
      <c r="E9" s="241" t="s">
        <v>953</v>
      </c>
      <c r="F9" s="241" t="s">
        <v>804</v>
      </c>
      <c r="G9" s="241" t="s">
        <v>806</v>
      </c>
      <c r="H9" s="241" t="s">
        <v>811</v>
      </c>
      <c r="I9" s="241" t="s">
        <v>295</v>
      </c>
      <c r="J9" s="241" t="s">
        <v>808</v>
      </c>
      <c r="K9" s="241" t="s">
        <v>820</v>
      </c>
      <c r="L9" s="241" t="s">
        <v>296</v>
      </c>
      <c r="M9" s="241" t="s">
        <v>818</v>
      </c>
    </row>
    <row r="10" spans="1:13" ht="34" customHeight="1" x14ac:dyDescent="0.2">
      <c r="A10" s="264" t="s">
        <v>954</v>
      </c>
      <c r="B10" s="241" t="s">
        <v>0</v>
      </c>
      <c r="C10" s="241" t="s">
        <v>0</v>
      </c>
      <c r="D10" s="241" t="s">
        <v>0</v>
      </c>
      <c r="E10" s="241" t="s">
        <v>799</v>
      </c>
      <c r="F10" s="241" t="s">
        <v>0</v>
      </c>
      <c r="G10" s="241" t="s">
        <v>0</v>
      </c>
      <c r="H10" s="241" t="s">
        <v>0</v>
      </c>
      <c r="I10" s="241" t="s">
        <v>0</v>
      </c>
      <c r="J10" s="241" t="s">
        <v>0</v>
      </c>
      <c r="K10" s="241" t="s">
        <v>799</v>
      </c>
      <c r="L10" s="241" t="s">
        <v>138</v>
      </c>
      <c r="M10" s="241" t="s">
        <v>798</v>
      </c>
    </row>
    <row r="11" spans="1:13" ht="47" customHeight="1" x14ac:dyDescent="0.2">
      <c r="A11" s="135" t="s">
        <v>1591</v>
      </c>
      <c r="B11" s="241" t="s">
        <v>0</v>
      </c>
      <c r="C11" s="241" t="s">
        <v>0</v>
      </c>
      <c r="D11" s="241" t="s">
        <v>0</v>
      </c>
      <c r="E11" s="241" t="s">
        <v>955</v>
      </c>
      <c r="F11" s="241" t="s">
        <v>804</v>
      </c>
      <c r="G11" s="241" t="s">
        <v>806</v>
      </c>
      <c r="H11" s="241" t="s">
        <v>811</v>
      </c>
      <c r="I11" s="241" t="s">
        <v>295</v>
      </c>
      <c r="J11" s="241" t="s">
        <v>808</v>
      </c>
      <c r="K11" s="241" t="s">
        <v>956</v>
      </c>
      <c r="L11" s="241" t="s">
        <v>217</v>
      </c>
      <c r="M11" s="241" t="s">
        <v>957</v>
      </c>
    </row>
    <row r="12" spans="1:13" ht="42" customHeight="1" x14ac:dyDescent="0.2">
      <c r="A12" s="100" t="s">
        <v>958</v>
      </c>
      <c r="B12" s="243" t="s">
        <v>850</v>
      </c>
      <c r="C12" s="243" t="s">
        <v>852</v>
      </c>
      <c r="D12" s="243" t="s">
        <v>854</v>
      </c>
      <c r="E12" s="243" t="s">
        <v>856</v>
      </c>
      <c r="F12" s="243" t="s">
        <v>959</v>
      </c>
      <c r="G12" s="243" t="s">
        <v>960</v>
      </c>
      <c r="H12" s="243" t="s">
        <v>961</v>
      </c>
      <c r="I12" s="243" t="s">
        <v>962</v>
      </c>
      <c r="J12" s="243" t="s">
        <v>963</v>
      </c>
      <c r="K12" s="243" t="s">
        <v>861</v>
      </c>
      <c r="L12" s="243" t="s">
        <v>214</v>
      </c>
      <c r="M12" s="243" t="s">
        <v>864</v>
      </c>
    </row>
    <row r="13" spans="1:13" ht="42" customHeight="1" x14ac:dyDescent="0.2">
      <c r="A13" s="100" t="s">
        <v>1592</v>
      </c>
      <c r="B13" s="243" t="s">
        <v>850</v>
      </c>
      <c r="C13" s="243" t="s">
        <v>852</v>
      </c>
      <c r="D13" s="243" t="s">
        <v>854</v>
      </c>
      <c r="E13" s="243" t="s">
        <v>856</v>
      </c>
      <c r="F13" s="243" t="s">
        <v>959</v>
      </c>
      <c r="G13" s="243" t="s">
        <v>960</v>
      </c>
      <c r="H13" s="243" t="s">
        <v>961</v>
      </c>
      <c r="I13" s="243" t="s">
        <v>962</v>
      </c>
      <c r="J13" s="243" t="s">
        <v>963</v>
      </c>
      <c r="K13" s="243" t="s">
        <v>861</v>
      </c>
      <c r="L13" s="243" t="s">
        <v>214</v>
      </c>
      <c r="M13" s="243" t="s">
        <v>864</v>
      </c>
    </row>
    <row r="14" spans="1:13" ht="34" customHeight="1" x14ac:dyDescent="0.2">
      <c r="A14" s="265" t="s">
        <v>1590</v>
      </c>
      <c r="B14" s="241" t="s">
        <v>0</v>
      </c>
      <c r="C14" s="241" t="s">
        <v>0</v>
      </c>
      <c r="D14" s="241" t="s">
        <v>1579</v>
      </c>
      <c r="E14" s="241" t="s">
        <v>0</v>
      </c>
      <c r="F14" s="241" t="s">
        <v>0</v>
      </c>
      <c r="G14" s="241" t="s">
        <v>0</v>
      </c>
      <c r="H14" s="241" t="s">
        <v>0</v>
      </c>
      <c r="I14" s="241" t="s">
        <v>0</v>
      </c>
      <c r="J14" s="241" t="s">
        <v>0</v>
      </c>
      <c r="K14" s="241" t="s">
        <v>1579</v>
      </c>
      <c r="L14" s="241" t="s">
        <v>0</v>
      </c>
      <c r="M14" s="241" t="s">
        <v>1579</v>
      </c>
    </row>
    <row r="15" spans="1:13" ht="15" customHeight="1" x14ac:dyDescent="0.2">
      <c r="A15" s="135" t="s">
        <v>935</v>
      </c>
      <c r="B15" s="241" t="s">
        <v>0</v>
      </c>
      <c r="C15" s="241" t="s">
        <v>0</v>
      </c>
      <c r="D15" s="241" t="s">
        <v>0</v>
      </c>
      <c r="E15" s="241" t="s">
        <v>1593</v>
      </c>
      <c r="F15" s="241" t="s">
        <v>0</v>
      </c>
      <c r="G15" s="241" t="s">
        <v>0</v>
      </c>
      <c r="H15" s="241" t="s">
        <v>0</v>
      </c>
      <c r="I15" s="241" t="s">
        <v>0</v>
      </c>
      <c r="J15" s="241" t="s">
        <v>0</v>
      </c>
      <c r="K15" s="241" t="s">
        <v>1593</v>
      </c>
      <c r="L15" s="241" t="s">
        <v>1594</v>
      </c>
      <c r="M15" s="241" t="s">
        <v>1581</v>
      </c>
    </row>
    <row r="16" spans="1:13" ht="48" customHeight="1" x14ac:dyDescent="0.2">
      <c r="A16" s="135" t="s">
        <v>946</v>
      </c>
      <c r="B16" s="241" t="s">
        <v>0</v>
      </c>
      <c r="C16" s="241" t="s">
        <v>0</v>
      </c>
      <c r="D16" s="241" t="s">
        <v>0</v>
      </c>
      <c r="E16" s="241" t="s">
        <v>1595</v>
      </c>
      <c r="F16" s="241" t="s">
        <v>1596</v>
      </c>
      <c r="G16" s="241" t="s">
        <v>1501</v>
      </c>
      <c r="H16" s="241" t="s">
        <v>1506</v>
      </c>
      <c r="I16" s="241" t="s">
        <v>1502</v>
      </c>
      <c r="J16" s="241" t="s">
        <v>1597</v>
      </c>
      <c r="K16" s="241" t="s">
        <v>1512</v>
      </c>
      <c r="L16" s="241" t="s">
        <v>1513</v>
      </c>
      <c r="M16" s="241" t="s">
        <v>1511</v>
      </c>
    </row>
    <row r="17" spans="1:13" ht="34" customHeight="1" x14ac:dyDescent="0.2">
      <c r="A17" s="264" t="s">
        <v>954</v>
      </c>
      <c r="B17" s="241" t="s">
        <v>0</v>
      </c>
      <c r="C17" s="241" t="s">
        <v>0</v>
      </c>
      <c r="D17" s="241" t="s">
        <v>0</v>
      </c>
      <c r="E17" s="241" t="s">
        <v>1495</v>
      </c>
      <c r="F17" s="241" t="s">
        <v>0</v>
      </c>
      <c r="G17" s="241" t="s">
        <v>0</v>
      </c>
      <c r="H17" s="241" t="s">
        <v>0</v>
      </c>
      <c r="I17" s="241" t="s">
        <v>0</v>
      </c>
      <c r="J17" s="241" t="s">
        <v>0</v>
      </c>
      <c r="K17" s="241" t="s">
        <v>1495</v>
      </c>
      <c r="L17" s="241" t="s">
        <v>1497</v>
      </c>
      <c r="M17" s="241" t="s">
        <v>1493</v>
      </c>
    </row>
    <row r="18" spans="1:13" ht="49" customHeight="1" x14ac:dyDescent="0.2">
      <c r="A18" s="135" t="s">
        <v>947</v>
      </c>
      <c r="B18" s="25" t="s">
        <v>0</v>
      </c>
      <c r="C18" s="25" t="s">
        <v>0</v>
      </c>
      <c r="D18" s="25" t="s">
        <v>0</v>
      </c>
      <c r="E18" s="25" t="s">
        <v>1598</v>
      </c>
      <c r="F18" s="25" t="s">
        <v>1596</v>
      </c>
      <c r="G18" s="25" t="s">
        <v>1501</v>
      </c>
      <c r="H18" s="25" t="s">
        <v>1506</v>
      </c>
      <c r="I18" s="25" t="s">
        <v>1502</v>
      </c>
      <c r="J18" s="25" t="s">
        <v>1597</v>
      </c>
      <c r="K18" s="25" t="s">
        <v>1599</v>
      </c>
      <c r="L18" s="25" t="s">
        <v>9</v>
      </c>
      <c r="M18" s="25" t="s">
        <v>1510</v>
      </c>
    </row>
    <row r="19" spans="1:13" ht="45" customHeight="1" thickBot="1" x14ac:dyDescent="0.25">
      <c r="A19" s="266" t="s">
        <v>1600</v>
      </c>
      <c r="B19" s="267" t="s">
        <v>850</v>
      </c>
      <c r="C19" s="267" t="s">
        <v>852</v>
      </c>
      <c r="D19" s="267" t="s">
        <v>1531</v>
      </c>
      <c r="E19" s="267" t="s">
        <v>1532</v>
      </c>
      <c r="F19" s="267" t="s">
        <v>1601</v>
      </c>
      <c r="G19" s="267" t="s">
        <v>1602</v>
      </c>
      <c r="H19" s="267" t="s">
        <v>1603</v>
      </c>
      <c r="I19" s="267" t="s">
        <v>1604</v>
      </c>
      <c r="J19" s="267" t="s">
        <v>1605</v>
      </c>
      <c r="K19" s="267" t="s">
        <v>1534</v>
      </c>
      <c r="L19" s="267" t="s">
        <v>1535</v>
      </c>
      <c r="M19" s="267" t="s">
        <v>1536</v>
      </c>
    </row>
    <row r="20" spans="1:13" ht="21" customHeight="1" x14ac:dyDescent="0.2">
      <c r="A20" s="89"/>
      <c r="B20" s="89"/>
      <c r="C20" s="89"/>
      <c r="D20" s="89"/>
      <c r="E20" s="89"/>
      <c r="F20" s="89"/>
      <c r="G20" s="89"/>
      <c r="H20" s="89"/>
      <c r="I20" s="89"/>
      <c r="J20" s="89"/>
      <c r="K20" s="89"/>
      <c r="L20" s="89"/>
    </row>
  </sheetData>
  <mergeCells count="2">
    <mergeCell ref="F4:J4"/>
    <mergeCell ref="A20:L20"/>
  </mergeCells>
  <pageMargins left="0.75" right="0.75" top="1" bottom="1" header="0.5" footer="0.5"/>
  <pageSetup paperSize="9" orientation="portrait" horizontalDpi="4294967292" verticalDpi="429496729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6A143-0BD0-2C44-9DBD-F70BC11DD4C6}">
  <dimension ref="A1:B9"/>
  <sheetViews>
    <sheetView showGridLines="0" zoomScaleNormal="100" workbookViewId="0"/>
  </sheetViews>
  <sheetFormatPr baseColWidth="10" defaultColWidth="10.6640625" defaultRowHeight="15" customHeight="1" x14ac:dyDescent="0.2"/>
  <cols>
    <col min="1" max="1" width="23.33203125" style="32" customWidth="1"/>
    <col min="2" max="2" width="57.1640625" style="10" customWidth="1"/>
    <col min="3" max="16384" width="10.6640625" style="32"/>
  </cols>
  <sheetData>
    <row r="1" spans="1:2" ht="15" customHeight="1" x14ac:dyDescent="0.2">
      <c r="A1" s="102" t="str">
        <f>HYPERLINK("#'Index'!A1","Back to index")</f>
        <v>Back to index</v>
      </c>
    </row>
    <row r="2" spans="1:2" ht="45" customHeight="1" x14ac:dyDescent="0.25">
      <c r="A2" s="9" t="s">
        <v>985</v>
      </c>
    </row>
    <row r="3" spans="1:2" ht="21" customHeight="1" x14ac:dyDescent="0.2">
      <c r="A3" s="105" t="s">
        <v>1606</v>
      </c>
      <c r="B3" s="268"/>
    </row>
    <row r="4" spans="1:2" ht="16" x14ac:dyDescent="0.2">
      <c r="A4" s="51"/>
    </row>
    <row r="5" spans="1:2" s="8" customFormat="1" ht="17" x14ac:dyDescent="0.2">
      <c r="A5" s="132" t="s">
        <v>1607</v>
      </c>
      <c r="B5" s="132" t="s">
        <v>1608</v>
      </c>
    </row>
    <row r="6" spans="1:2" s="11" customFormat="1" ht="17" x14ac:dyDescent="0.2">
      <c r="A6" s="132" t="s">
        <v>1609</v>
      </c>
      <c r="B6" s="132" t="s">
        <v>747</v>
      </c>
    </row>
    <row r="7" spans="1:2" s="11" customFormat="1" ht="17" x14ac:dyDescent="0.2">
      <c r="A7" s="132" t="s">
        <v>1610</v>
      </c>
      <c r="B7" s="132" t="s">
        <v>1611</v>
      </c>
    </row>
    <row r="8" spans="1:2" s="11" customFormat="1" ht="17" x14ac:dyDescent="0.2">
      <c r="A8" s="132" t="s">
        <v>1612</v>
      </c>
      <c r="B8" s="132" t="s">
        <v>1613</v>
      </c>
    </row>
    <row r="9" spans="1:2" ht="15" customHeight="1" thickBot="1" x14ac:dyDescent="0.25">
      <c r="A9" s="269" t="s">
        <v>1614</v>
      </c>
      <c r="B9" s="269" t="s">
        <v>1615</v>
      </c>
    </row>
  </sheetData>
  <pageMargins left="0.75" right="0.75" top="1" bottom="1" header="0.5" footer="0.5"/>
  <pageSetup paperSize="9" orientation="portrait" horizontalDpi="4294967292" verticalDpi="429496729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BB482-FDCB-F04B-A9F5-6A93258E9DAF}">
  <dimension ref="A1:G32"/>
  <sheetViews>
    <sheetView showGridLines="0" zoomScaleNormal="100" workbookViewId="0">
      <selection activeCell="A2" sqref="A2"/>
    </sheetView>
  </sheetViews>
  <sheetFormatPr baseColWidth="10" defaultColWidth="10.6640625" defaultRowHeight="15" customHeight="1" x14ac:dyDescent="0.2"/>
  <cols>
    <col min="1" max="1" width="42.83203125" style="32" customWidth="1"/>
    <col min="2" max="2" width="8.83203125" style="32" customWidth="1"/>
    <col min="3" max="4" width="14" style="10" customWidth="1"/>
    <col min="5" max="7" width="14" style="32" customWidth="1"/>
    <col min="8" max="16384" width="10.6640625" style="32"/>
  </cols>
  <sheetData>
    <row r="1" spans="1:7" ht="15" customHeight="1" x14ac:dyDescent="0.2">
      <c r="A1" s="102" t="str">
        <f>HYPERLINK("#'Index'!A1","Back to index")</f>
        <v>Back to index</v>
      </c>
      <c r="B1" s="6"/>
    </row>
    <row r="2" spans="1:7" ht="45" customHeight="1" x14ac:dyDescent="0.25">
      <c r="A2" s="9" t="s">
        <v>985</v>
      </c>
      <c r="B2" s="9"/>
    </row>
    <row r="3" spans="1:7" ht="21" customHeight="1" x14ac:dyDescent="0.2">
      <c r="A3" s="12" t="s">
        <v>746</v>
      </c>
      <c r="B3" s="12"/>
      <c r="C3" s="13"/>
      <c r="D3" s="14"/>
    </row>
    <row r="4" spans="1:7" ht="16" x14ac:dyDescent="0.2">
      <c r="A4" s="270"/>
      <c r="B4" s="270"/>
      <c r="C4" s="271"/>
      <c r="D4" s="271"/>
      <c r="E4" s="271"/>
      <c r="F4" s="271"/>
      <c r="G4" s="271"/>
    </row>
    <row r="5" spans="1:7" s="11" customFormat="1" ht="18" thickBot="1" x14ac:dyDescent="0.25">
      <c r="A5" s="38"/>
      <c r="B5" s="38"/>
      <c r="C5" s="95" t="s">
        <v>1046</v>
      </c>
      <c r="D5" s="37" t="s">
        <v>225</v>
      </c>
      <c r="E5" s="37" t="s">
        <v>186</v>
      </c>
      <c r="F5" s="37" t="s">
        <v>141</v>
      </c>
      <c r="G5" s="37" t="s">
        <v>142</v>
      </c>
    </row>
    <row r="6" spans="1:7" s="209" customFormat="1" ht="16" x14ac:dyDescent="0.2">
      <c r="A6" s="138"/>
      <c r="B6" s="138"/>
      <c r="C6" s="140"/>
      <c r="D6" s="139"/>
      <c r="E6" s="139"/>
      <c r="F6" s="139"/>
      <c r="G6" s="139"/>
    </row>
    <row r="7" spans="1:7" s="8" customFormat="1" ht="17" x14ac:dyDescent="0.2">
      <c r="A7" s="21" t="s">
        <v>748</v>
      </c>
      <c r="B7" s="21"/>
      <c r="C7" s="141"/>
      <c r="D7" s="22"/>
      <c r="E7" s="22"/>
      <c r="F7" s="22"/>
      <c r="G7" s="22"/>
    </row>
    <row r="8" spans="1:7" s="11" customFormat="1" ht="17" x14ac:dyDescent="0.2">
      <c r="A8" s="24" t="s">
        <v>631</v>
      </c>
      <c r="B8" s="25" t="s">
        <v>1616</v>
      </c>
      <c r="C8" s="99" t="s">
        <v>1341</v>
      </c>
      <c r="D8" s="25" t="s">
        <v>653</v>
      </c>
      <c r="E8" s="25" t="s">
        <v>654</v>
      </c>
      <c r="F8" s="25" t="s">
        <v>749</v>
      </c>
      <c r="G8" s="25" t="s">
        <v>750</v>
      </c>
    </row>
    <row r="9" spans="1:7" s="11" customFormat="1" ht="17" x14ac:dyDescent="0.2">
      <c r="A9" s="24" t="s">
        <v>302</v>
      </c>
      <c r="B9" s="25" t="s">
        <v>1616</v>
      </c>
      <c r="C9" s="99" t="s">
        <v>1617</v>
      </c>
      <c r="D9" s="25" t="s">
        <v>215</v>
      </c>
      <c r="E9" s="25" t="s">
        <v>303</v>
      </c>
      <c r="F9" s="25" t="s">
        <v>304</v>
      </c>
      <c r="G9" s="25" t="s">
        <v>164</v>
      </c>
    </row>
    <row r="10" spans="1:7" s="11" customFormat="1" ht="19" x14ac:dyDescent="0.2">
      <c r="A10" s="24" t="s">
        <v>756</v>
      </c>
      <c r="B10" s="25" t="s">
        <v>1616</v>
      </c>
      <c r="C10" s="99" t="s">
        <v>1618</v>
      </c>
      <c r="D10" s="25" t="s">
        <v>303</v>
      </c>
      <c r="E10" s="25" t="s">
        <v>152</v>
      </c>
      <c r="F10" s="25" t="s">
        <v>165</v>
      </c>
      <c r="G10" s="25" t="s">
        <v>166</v>
      </c>
    </row>
    <row r="11" spans="1:7" s="11" customFormat="1" ht="17" x14ac:dyDescent="0.2">
      <c r="A11" s="24" t="s">
        <v>151</v>
      </c>
      <c r="B11" s="25" t="s">
        <v>1616</v>
      </c>
      <c r="C11" s="99" t="s">
        <v>1363</v>
      </c>
      <c r="D11" s="25" t="s">
        <v>262</v>
      </c>
      <c r="E11" s="25" t="s">
        <v>263</v>
      </c>
      <c r="F11" s="25" t="s">
        <v>305</v>
      </c>
      <c r="G11" s="25" t="s">
        <v>143</v>
      </c>
    </row>
    <row r="12" spans="1:7" s="11" customFormat="1" ht="19" x14ac:dyDescent="0.2">
      <c r="A12" s="24" t="s">
        <v>757</v>
      </c>
      <c r="B12" s="25" t="s">
        <v>1616</v>
      </c>
      <c r="C12" s="99" t="s">
        <v>1332</v>
      </c>
      <c r="D12" s="25" t="s">
        <v>256</v>
      </c>
      <c r="E12" s="25" t="s">
        <v>201</v>
      </c>
      <c r="F12" s="25" t="s">
        <v>140</v>
      </c>
      <c r="G12" s="25" t="s">
        <v>41</v>
      </c>
    </row>
    <row r="13" spans="1:7" s="11" customFormat="1" ht="17" x14ac:dyDescent="0.2">
      <c r="A13" s="24" t="s">
        <v>1619</v>
      </c>
      <c r="B13" s="25" t="s">
        <v>1616</v>
      </c>
      <c r="C13" s="99" t="s">
        <v>1368</v>
      </c>
      <c r="D13" s="25" t="s">
        <v>265</v>
      </c>
      <c r="E13" s="25" t="s">
        <v>266</v>
      </c>
      <c r="F13" s="25" t="s">
        <v>306</v>
      </c>
      <c r="G13" s="25" t="s">
        <v>144</v>
      </c>
    </row>
    <row r="14" spans="1:7" s="11" customFormat="1" ht="19" x14ac:dyDescent="0.2">
      <c r="A14" s="272" t="s">
        <v>758</v>
      </c>
      <c r="B14" s="25" t="s">
        <v>1616</v>
      </c>
      <c r="C14" s="99" t="s">
        <v>1331</v>
      </c>
      <c r="D14" s="273" t="s">
        <v>255</v>
      </c>
      <c r="E14" s="273" t="s">
        <v>200</v>
      </c>
      <c r="F14" s="273" t="s">
        <v>139</v>
      </c>
      <c r="G14" s="273" t="s">
        <v>40</v>
      </c>
    </row>
    <row r="15" spans="1:7" s="11" customFormat="1" ht="17" x14ac:dyDescent="0.2">
      <c r="A15" s="24" t="s">
        <v>751</v>
      </c>
      <c r="B15" s="25" t="s">
        <v>1616</v>
      </c>
      <c r="C15" s="99" t="s">
        <v>1375</v>
      </c>
      <c r="D15" s="25" t="s">
        <v>170</v>
      </c>
      <c r="E15" s="25" t="s">
        <v>259</v>
      </c>
      <c r="F15" s="25" t="s">
        <v>307</v>
      </c>
      <c r="G15" s="25" t="s">
        <v>145</v>
      </c>
    </row>
    <row r="16" spans="1:7" s="11" customFormat="1" ht="19" x14ac:dyDescent="0.2">
      <c r="A16" s="24" t="s">
        <v>759</v>
      </c>
      <c r="B16" s="25" t="s">
        <v>1616</v>
      </c>
      <c r="C16" s="99" t="s">
        <v>1377</v>
      </c>
      <c r="D16" s="25" t="s">
        <v>308</v>
      </c>
      <c r="E16" s="25" t="s">
        <v>211</v>
      </c>
      <c r="F16" s="25" t="s">
        <v>170</v>
      </c>
      <c r="G16" s="25" t="s">
        <v>171</v>
      </c>
    </row>
    <row r="17" spans="1:7" s="11" customFormat="1" ht="17" x14ac:dyDescent="0.2">
      <c r="A17" s="24" t="s">
        <v>752</v>
      </c>
      <c r="B17" s="25" t="s">
        <v>1616</v>
      </c>
      <c r="C17" s="99" t="s">
        <v>1427</v>
      </c>
      <c r="D17" s="25" t="s">
        <v>276</v>
      </c>
      <c r="E17" s="25" t="s">
        <v>212</v>
      </c>
      <c r="F17" s="25" t="s">
        <v>172</v>
      </c>
      <c r="G17" s="25" t="s">
        <v>173</v>
      </c>
    </row>
    <row r="18" spans="1:7" s="11" customFormat="1" ht="17" x14ac:dyDescent="0.2">
      <c r="A18" s="24" t="s">
        <v>707</v>
      </c>
      <c r="B18" s="25" t="s">
        <v>1616</v>
      </c>
      <c r="C18" s="99" t="s">
        <v>1620</v>
      </c>
      <c r="D18" s="25" t="s">
        <v>309</v>
      </c>
      <c r="E18" s="25" t="s">
        <v>213</v>
      </c>
      <c r="F18" s="25" t="s">
        <v>174</v>
      </c>
      <c r="G18" s="25" t="s">
        <v>175</v>
      </c>
    </row>
    <row r="19" spans="1:7" s="11" customFormat="1" ht="19" x14ac:dyDescent="0.2">
      <c r="A19" s="272" t="s">
        <v>760</v>
      </c>
      <c r="B19" s="273" t="s">
        <v>176</v>
      </c>
      <c r="C19" s="99" t="s">
        <v>1621</v>
      </c>
      <c r="D19" s="273" t="s">
        <v>753</v>
      </c>
      <c r="E19" s="273" t="s">
        <v>754</v>
      </c>
      <c r="F19" s="273" t="s">
        <v>755</v>
      </c>
      <c r="G19" s="273" t="s">
        <v>512</v>
      </c>
    </row>
    <row r="20" spans="1:7" s="11" customFormat="1" ht="16" x14ac:dyDescent="0.2">
      <c r="B20" s="27"/>
      <c r="C20" s="104"/>
      <c r="D20" s="27"/>
      <c r="E20" s="27"/>
      <c r="F20" s="27"/>
      <c r="G20" s="27"/>
    </row>
    <row r="21" spans="1:7" s="8" customFormat="1" ht="34" x14ac:dyDescent="0.2">
      <c r="A21" s="21" t="s">
        <v>761</v>
      </c>
      <c r="B21" s="206"/>
      <c r="C21" s="141"/>
      <c r="D21" s="22"/>
      <c r="E21" s="22"/>
      <c r="F21" s="22"/>
      <c r="G21" s="22"/>
    </row>
    <row r="22" spans="1:7" s="11" customFormat="1" ht="17" x14ac:dyDescent="0.2">
      <c r="A22" s="24" t="s">
        <v>762</v>
      </c>
      <c r="B22" s="25" t="s">
        <v>1616</v>
      </c>
      <c r="C22" s="99" t="s">
        <v>1402</v>
      </c>
      <c r="D22" s="25" t="s">
        <v>687</v>
      </c>
      <c r="E22" s="25" t="s">
        <v>689</v>
      </c>
      <c r="F22" s="25" t="s">
        <v>763</v>
      </c>
      <c r="G22" s="25" t="s">
        <v>764</v>
      </c>
    </row>
    <row r="23" spans="1:7" s="11" customFormat="1" ht="15" customHeight="1" x14ac:dyDescent="0.2">
      <c r="A23" s="24" t="s">
        <v>629</v>
      </c>
      <c r="B23" s="25" t="s">
        <v>1616</v>
      </c>
      <c r="C23" s="99" t="s">
        <v>1387</v>
      </c>
      <c r="D23" s="25" t="s">
        <v>765</v>
      </c>
      <c r="E23" s="25" t="s">
        <v>766</v>
      </c>
      <c r="F23" s="25" t="s">
        <v>767</v>
      </c>
      <c r="G23" s="25" t="s">
        <v>768</v>
      </c>
    </row>
    <row r="24" spans="1:7" ht="15" customHeight="1" x14ac:dyDescent="0.2">
      <c r="A24" s="24" t="s">
        <v>708</v>
      </c>
      <c r="B24" s="25" t="s">
        <v>1616</v>
      </c>
      <c r="C24" s="99" t="s">
        <v>1622</v>
      </c>
      <c r="D24" s="25" t="s">
        <v>310</v>
      </c>
      <c r="E24" s="25" t="s">
        <v>311</v>
      </c>
      <c r="F24" s="25" t="s">
        <v>312</v>
      </c>
      <c r="G24" s="25" t="s">
        <v>167</v>
      </c>
    </row>
    <row r="25" spans="1:7" s="209" customFormat="1" ht="17" x14ac:dyDescent="0.2">
      <c r="A25" s="24" t="s">
        <v>666</v>
      </c>
      <c r="B25" s="25" t="s">
        <v>1616</v>
      </c>
      <c r="C25" s="99" t="s">
        <v>1405</v>
      </c>
      <c r="D25" s="25" t="s">
        <v>676</v>
      </c>
      <c r="E25" s="25" t="s">
        <v>678</v>
      </c>
      <c r="F25" s="25" t="s">
        <v>769</v>
      </c>
      <c r="G25" s="25" t="s">
        <v>770</v>
      </c>
    </row>
    <row r="26" spans="1:7" s="8" customFormat="1" ht="16" x14ac:dyDescent="0.2">
      <c r="A26" s="33"/>
      <c r="B26" s="34"/>
      <c r="C26" s="98"/>
      <c r="D26" s="34"/>
      <c r="E26" s="34"/>
      <c r="F26" s="34"/>
      <c r="G26" s="34"/>
    </row>
    <row r="27" spans="1:7" s="11" customFormat="1" ht="17" x14ac:dyDescent="0.2">
      <c r="A27" s="21" t="s">
        <v>771</v>
      </c>
      <c r="B27" s="206"/>
      <c r="C27" s="141"/>
      <c r="D27" s="22"/>
      <c r="E27" s="22"/>
      <c r="F27" s="22"/>
      <c r="G27" s="22"/>
    </row>
    <row r="28" spans="1:7" ht="15" customHeight="1" x14ac:dyDescent="0.2">
      <c r="A28" s="24" t="s">
        <v>772</v>
      </c>
      <c r="B28" s="25" t="s">
        <v>1616</v>
      </c>
      <c r="C28" s="99" t="s">
        <v>1299</v>
      </c>
      <c r="D28" s="25" t="s">
        <v>551</v>
      </c>
      <c r="E28" s="25" t="s">
        <v>552</v>
      </c>
      <c r="F28" s="25" t="s">
        <v>553</v>
      </c>
      <c r="G28" s="25" t="s">
        <v>554</v>
      </c>
    </row>
    <row r="29" spans="1:7" ht="18" customHeight="1" x14ac:dyDescent="0.2">
      <c r="A29" s="24" t="s">
        <v>773</v>
      </c>
      <c r="B29" s="25" t="s">
        <v>177</v>
      </c>
      <c r="C29" s="99" t="s">
        <v>1498</v>
      </c>
      <c r="D29" s="25" t="s">
        <v>774</v>
      </c>
      <c r="E29" s="25" t="s">
        <v>775</v>
      </c>
      <c r="F29" s="25" t="s">
        <v>776</v>
      </c>
      <c r="G29" s="25" t="s">
        <v>777</v>
      </c>
    </row>
    <row r="30" spans="1:7" ht="14" customHeight="1" x14ac:dyDescent="0.2">
      <c r="A30" s="24" t="s">
        <v>778</v>
      </c>
      <c r="B30" s="25" t="s">
        <v>177</v>
      </c>
      <c r="C30" s="99" t="s">
        <v>1303</v>
      </c>
      <c r="D30" s="25" t="s">
        <v>565</v>
      </c>
      <c r="E30" s="25" t="s">
        <v>566</v>
      </c>
      <c r="F30" s="25" t="s">
        <v>567</v>
      </c>
      <c r="G30" s="25" t="s">
        <v>568</v>
      </c>
    </row>
    <row r="31" spans="1:7" ht="22" customHeight="1" thickBot="1" x14ac:dyDescent="0.25">
      <c r="A31" s="122" t="s">
        <v>779</v>
      </c>
      <c r="B31" s="129" t="s">
        <v>177</v>
      </c>
      <c r="C31" s="128" t="s">
        <v>1301</v>
      </c>
      <c r="D31" s="129" t="s">
        <v>556</v>
      </c>
      <c r="E31" s="129" t="s">
        <v>557</v>
      </c>
      <c r="F31" s="129" t="s">
        <v>558</v>
      </c>
      <c r="G31" s="129" t="s">
        <v>559</v>
      </c>
    </row>
    <row r="32" spans="1:7" ht="152" customHeight="1" x14ac:dyDescent="0.2">
      <c r="A32" s="109" t="s">
        <v>1623</v>
      </c>
      <c r="B32" s="109"/>
      <c r="C32" s="109"/>
      <c r="D32" s="109"/>
      <c r="E32" s="109"/>
      <c r="F32" s="109"/>
      <c r="G32" s="109"/>
    </row>
  </sheetData>
  <mergeCells count="2">
    <mergeCell ref="A4:G4"/>
    <mergeCell ref="A32:G32"/>
  </mergeCells>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69A2A-6E1B-9145-A90E-F691EB1FF355}">
  <dimension ref="A1:K17"/>
  <sheetViews>
    <sheetView showGridLines="0" zoomScaleNormal="100" workbookViewId="0"/>
  </sheetViews>
  <sheetFormatPr baseColWidth="10" defaultColWidth="10.6640625" defaultRowHeight="15" customHeight="1" x14ac:dyDescent="0.2"/>
  <cols>
    <col min="1" max="1" width="33.83203125" style="32" customWidth="1"/>
    <col min="2" max="5" width="14" style="10" customWidth="1"/>
    <col min="6" max="10" width="14" style="32" customWidth="1"/>
    <col min="11" max="11" width="15.5" style="32" customWidth="1"/>
    <col min="12" max="16384" width="10.6640625" style="32"/>
  </cols>
  <sheetData>
    <row r="1" spans="1:11" ht="15" customHeight="1" x14ac:dyDescent="0.2">
      <c r="A1" s="1" t="str">
        <f>HYPERLINK("#'Index'!A1","Back to index")</f>
        <v>Back to index</v>
      </c>
    </row>
    <row r="2" spans="1:11" ht="45" customHeight="1" x14ac:dyDescent="0.25">
      <c r="A2" s="9" t="s">
        <v>985</v>
      </c>
    </row>
    <row r="3" spans="1:11" ht="21" customHeight="1" x14ac:dyDescent="0.2">
      <c r="A3" s="53" t="s">
        <v>395</v>
      </c>
      <c r="B3" s="54"/>
      <c r="C3" s="54"/>
      <c r="D3" s="54"/>
      <c r="E3" s="71"/>
    </row>
    <row r="4" spans="1:11" ht="57" customHeight="1" thickBot="1" x14ac:dyDescent="0.25">
      <c r="A4" s="72"/>
      <c r="B4" s="54"/>
      <c r="C4" s="54"/>
      <c r="D4" s="54"/>
      <c r="E4" s="73"/>
      <c r="G4" s="55" t="s">
        <v>1039</v>
      </c>
      <c r="H4" s="74"/>
    </row>
    <row r="5" spans="1:11" s="11" customFormat="1" ht="37" thickBot="1" x14ac:dyDescent="0.25">
      <c r="A5" s="38" t="s">
        <v>195</v>
      </c>
      <c r="B5" s="37"/>
      <c r="C5" s="37" t="s">
        <v>339</v>
      </c>
      <c r="D5" s="37" t="s">
        <v>340</v>
      </c>
      <c r="E5" s="75" t="s">
        <v>338</v>
      </c>
      <c r="F5" s="37" t="s">
        <v>1040</v>
      </c>
      <c r="G5" s="76" t="s">
        <v>1041</v>
      </c>
      <c r="H5" s="76" t="s">
        <v>1042</v>
      </c>
      <c r="I5" s="75" t="s">
        <v>338</v>
      </c>
      <c r="J5" s="37" t="s">
        <v>1043</v>
      </c>
      <c r="K5" s="75" t="s">
        <v>394</v>
      </c>
    </row>
    <row r="6" spans="1:11" s="77" customFormat="1" ht="16" x14ac:dyDescent="0.2">
      <c r="A6" s="19"/>
      <c r="B6" s="20"/>
      <c r="C6" s="20"/>
      <c r="D6" s="20"/>
      <c r="E6" s="20"/>
      <c r="F6" s="20"/>
      <c r="G6" s="20"/>
      <c r="H6" s="20"/>
      <c r="I6" s="20"/>
      <c r="J6" s="20"/>
      <c r="K6" s="20"/>
    </row>
    <row r="7" spans="1:11" s="80" customFormat="1" ht="30" customHeight="1" x14ac:dyDescent="0.2">
      <c r="A7" s="78" t="s">
        <v>1044</v>
      </c>
      <c r="B7" s="27" t="s">
        <v>1045</v>
      </c>
      <c r="C7" s="27" t="s">
        <v>341</v>
      </c>
      <c r="D7" s="27" t="s">
        <v>351</v>
      </c>
      <c r="E7" s="79" t="s">
        <v>352</v>
      </c>
      <c r="F7" s="27" t="s">
        <v>396</v>
      </c>
      <c r="G7" s="27" t="s">
        <v>0</v>
      </c>
      <c r="H7" s="27" t="s">
        <v>0</v>
      </c>
      <c r="I7" s="79" t="s">
        <v>397</v>
      </c>
      <c r="J7" s="27" t="s">
        <v>356</v>
      </c>
      <c r="K7" s="79" t="s">
        <v>398</v>
      </c>
    </row>
    <row r="8" spans="1:11" s="80" customFormat="1" ht="57" customHeight="1" x14ac:dyDescent="0.2">
      <c r="A8" s="81"/>
      <c r="B8" s="82" t="s">
        <v>1046</v>
      </c>
      <c r="C8" s="82" t="s">
        <v>341</v>
      </c>
      <c r="D8" s="82" t="s">
        <v>1047</v>
      </c>
      <c r="E8" s="83" t="s">
        <v>1048</v>
      </c>
      <c r="F8" s="82" t="s">
        <v>1049</v>
      </c>
      <c r="G8" s="82" t="s">
        <v>0</v>
      </c>
      <c r="H8" s="82" t="s">
        <v>0</v>
      </c>
      <c r="I8" s="83" t="s">
        <v>1050</v>
      </c>
      <c r="J8" s="82" t="s">
        <v>356</v>
      </c>
      <c r="K8" s="83" t="s">
        <v>1051</v>
      </c>
    </row>
    <row r="9" spans="1:11" s="11" customFormat="1" ht="30" customHeight="1" x14ac:dyDescent="0.2">
      <c r="A9" s="84" t="s">
        <v>1052</v>
      </c>
      <c r="B9" s="27" t="s">
        <v>1045</v>
      </c>
      <c r="C9" s="25" t="s">
        <v>344</v>
      </c>
      <c r="D9" s="25" t="s">
        <v>359</v>
      </c>
      <c r="E9" s="85" t="s">
        <v>360</v>
      </c>
      <c r="F9" s="25" t="s">
        <v>0</v>
      </c>
      <c r="G9" s="25" t="s">
        <v>0</v>
      </c>
      <c r="H9" s="25" t="s">
        <v>0</v>
      </c>
      <c r="I9" s="85" t="s">
        <v>360</v>
      </c>
      <c r="J9" s="25" t="s">
        <v>364</v>
      </c>
      <c r="K9" s="85" t="s">
        <v>366</v>
      </c>
    </row>
    <row r="10" spans="1:11" s="11" customFormat="1" ht="30" customHeight="1" x14ac:dyDescent="0.2">
      <c r="A10" s="86"/>
      <c r="B10" s="82" t="s">
        <v>1046</v>
      </c>
      <c r="C10" s="82" t="s">
        <v>387</v>
      </c>
      <c r="D10" s="82" t="s">
        <v>1053</v>
      </c>
      <c r="E10" s="83" t="s">
        <v>1054</v>
      </c>
      <c r="F10" s="82" t="s">
        <v>1055</v>
      </c>
      <c r="G10" s="82" t="s">
        <v>0</v>
      </c>
      <c r="H10" s="82" t="s">
        <v>1056</v>
      </c>
      <c r="I10" s="83" t="s">
        <v>1057</v>
      </c>
      <c r="J10" s="82" t="s">
        <v>367</v>
      </c>
      <c r="K10" s="83" t="s">
        <v>1058</v>
      </c>
    </row>
    <row r="11" spans="1:11" s="11" customFormat="1" ht="30" customHeight="1" x14ac:dyDescent="0.2">
      <c r="A11" s="84" t="s">
        <v>1059</v>
      </c>
      <c r="B11" s="27" t="s">
        <v>1045</v>
      </c>
      <c r="C11" s="25" t="s">
        <v>346</v>
      </c>
      <c r="D11" s="25" t="s">
        <v>369</v>
      </c>
      <c r="E11" s="85" t="s">
        <v>370</v>
      </c>
      <c r="F11" s="25" t="s">
        <v>399</v>
      </c>
      <c r="G11" s="25" t="s">
        <v>0</v>
      </c>
      <c r="H11" s="25" t="s">
        <v>0</v>
      </c>
      <c r="I11" s="85" t="s">
        <v>400</v>
      </c>
      <c r="J11" s="25" t="s">
        <v>367</v>
      </c>
      <c r="K11" s="85" t="s">
        <v>401</v>
      </c>
    </row>
    <row r="12" spans="1:11" s="11" customFormat="1" ht="37" customHeight="1" x14ac:dyDescent="0.2">
      <c r="A12" s="86"/>
      <c r="B12" s="82" t="s">
        <v>1046</v>
      </c>
      <c r="C12" s="82" t="s">
        <v>387</v>
      </c>
      <c r="D12" s="82" t="s">
        <v>1060</v>
      </c>
      <c r="E12" s="83" t="s">
        <v>1061</v>
      </c>
      <c r="F12" s="82" t="s">
        <v>1062</v>
      </c>
      <c r="G12" s="82" t="s">
        <v>0</v>
      </c>
      <c r="H12" s="82" t="s">
        <v>0</v>
      </c>
      <c r="I12" s="83" t="s">
        <v>1063</v>
      </c>
      <c r="J12" s="82" t="s">
        <v>367</v>
      </c>
      <c r="K12" s="83" t="s">
        <v>1064</v>
      </c>
    </row>
    <row r="13" spans="1:11" s="11" customFormat="1" ht="30" customHeight="1" x14ac:dyDescent="0.2">
      <c r="A13" s="84" t="s">
        <v>443</v>
      </c>
      <c r="B13" s="27" t="s">
        <v>1045</v>
      </c>
      <c r="C13" s="25" t="s">
        <v>387</v>
      </c>
      <c r="D13" s="25" t="s">
        <v>388</v>
      </c>
      <c r="E13" s="85" t="s">
        <v>389</v>
      </c>
      <c r="F13" s="25" t="s">
        <v>402</v>
      </c>
      <c r="G13" s="25" t="s">
        <v>0</v>
      </c>
      <c r="H13" s="25" t="s">
        <v>0</v>
      </c>
      <c r="I13" s="85" t="s">
        <v>403</v>
      </c>
      <c r="J13" s="25" t="s">
        <v>367</v>
      </c>
      <c r="K13" s="85" t="s">
        <v>404</v>
      </c>
    </row>
    <row r="14" spans="1:11" s="11" customFormat="1" ht="30" customHeight="1" x14ac:dyDescent="0.2">
      <c r="A14" s="86"/>
      <c r="B14" s="82" t="s">
        <v>1046</v>
      </c>
      <c r="C14" s="82" t="s">
        <v>387</v>
      </c>
      <c r="D14" s="82" t="s">
        <v>1065</v>
      </c>
      <c r="E14" s="83" t="s">
        <v>1066</v>
      </c>
      <c r="F14" s="82" t="s">
        <v>1067</v>
      </c>
      <c r="G14" s="82" t="s">
        <v>1068</v>
      </c>
      <c r="H14" s="82" t="s">
        <v>1069</v>
      </c>
      <c r="I14" s="83" t="s">
        <v>1070</v>
      </c>
      <c r="J14" s="82" t="s">
        <v>367</v>
      </c>
      <c r="K14" s="83" t="s">
        <v>1071</v>
      </c>
    </row>
    <row r="15" spans="1:11" ht="23" customHeight="1" x14ac:dyDescent="0.2">
      <c r="A15" s="45" t="s">
        <v>338</v>
      </c>
      <c r="B15" s="85" t="s">
        <v>225</v>
      </c>
      <c r="C15" s="85" t="s">
        <v>376</v>
      </c>
      <c r="D15" s="85" t="s">
        <v>380</v>
      </c>
      <c r="E15" s="85" t="s">
        <v>377</v>
      </c>
      <c r="F15" s="85" t="s">
        <v>1072</v>
      </c>
      <c r="G15" s="85" t="s">
        <v>0</v>
      </c>
      <c r="H15" s="85" t="s">
        <v>0</v>
      </c>
      <c r="I15" s="85" t="s">
        <v>1073</v>
      </c>
      <c r="J15" s="85" t="s">
        <v>384</v>
      </c>
      <c r="K15" s="85" t="s">
        <v>1074</v>
      </c>
    </row>
    <row r="16" spans="1:11" ht="24" customHeight="1" thickBot="1" x14ac:dyDescent="0.25">
      <c r="A16" s="87"/>
      <c r="B16" s="88" t="s">
        <v>1046</v>
      </c>
      <c r="C16" s="88" t="s">
        <v>1075</v>
      </c>
      <c r="D16" s="88" t="s">
        <v>1076</v>
      </c>
      <c r="E16" s="88" t="s">
        <v>1077</v>
      </c>
      <c r="F16" s="88" t="s">
        <v>1078</v>
      </c>
      <c r="G16" s="88" t="s">
        <v>1079</v>
      </c>
      <c r="H16" s="88" t="s">
        <v>1080</v>
      </c>
      <c r="I16" s="88" t="s">
        <v>1081</v>
      </c>
      <c r="J16" s="88" t="s">
        <v>1082</v>
      </c>
      <c r="K16" s="88" t="s">
        <v>1083</v>
      </c>
    </row>
    <row r="17" spans="1:11" ht="110" customHeight="1" x14ac:dyDescent="0.2">
      <c r="A17" s="89" t="s">
        <v>1084</v>
      </c>
      <c r="B17" s="89"/>
      <c r="C17" s="89"/>
      <c r="D17" s="89"/>
      <c r="E17" s="89"/>
      <c r="F17" s="89"/>
      <c r="G17" s="89"/>
      <c r="H17" s="89"/>
      <c r="I17" s="89"/>
      <c r="J17" s="89"/>
      <c r="K17" s="89"/>
    </row>
  </sheetData>
  <mergeCells count="7">
    <mergeCell ref="A17:K17"/>
    <mergeCell ref="G4:H4"/>
    <mergeCell ref="A7:A8"/>
    <mergeCell ref="A9:A10"/>
    <mergeCell ref="A11:A12"/>
    <mergeCell ref="A13:A14"/>
    <mergeCell ref="A15:A16"/>
  </mergeCell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7BA38-4490-494E-818D-95163853E07F}">
  <dimension ref="A1:K25"/>
  <sheetViews>
    <sheetView showGridLines="0" zoomScaleNormal="100" workbookViewId="0">
      <selection activeCell="A2" sqref="A2"/>
    </sheetView>
  </sheetViews>
  <sheetFormatPr baseColWidth="10" defaultColWidth="10.6640625" defaultRowHeight="15" customHeight="1" x14ac:dyDescent="0.2"/>
  <cols>
    <col min="1" max="1" width="33.83203125" style="32" customWidth="1"/>
    <col min="2" max="5" width="14" style="10" customWidth="1"/>
    <col min="6" max="10" width="14" style="32" customWidth="1"/>
    <col min="11" max="11" width="15.5" style="32" customWidth="1"/>
    <col min="12" max="16384" width="10.6640625" style="32"/>
  </cols>
  <sheetData>
    <row r="1" spans="1:11" ht="15" customHeight="1" x14ac:dyDescent="0.2">
      <c r="A1" s="3" t="str">
        <f>HYPERLINK("#'Index'!A1","Back to index")</f>
        <v>Back to index</v>
      </c>
    </row>
    <row r="2" spans="1:11" ht="45" customHeight="1" x14ac:dyDescent="0.25">
      <c r="A2" s="9" t="s">
        <v>985</v>
      </c>
    </row>
    <row r="3" spans="1:11" ht="21" customHeight="1" x14ac:dyDescent="0.2">
      <c r="A3" s="53" t="s">
        <v>337</v>
      </c>
      <c r="B3" s="54"/>
      <c r="C3" s="54"/>
      <c r="D3" s="54"/>
      <c r="E3" s="71"/>
    </row>
    <row r="4" spans="1:11" ht="36" customHeight="1" thickBot="1" x14ac:dyDescent="0.25">
      <c r="A4" s="72"/>
      <c r="B4" s="54"/>
      <c r="C4" s="54"/>
      <c r="D4" s="54"/>
      <c r="E4" s="73"/>
      <c r="G4" s="55" t="s">
        <v>1085</v>
      </c>
      <c r="H4" s="74"/>
    </row>
    <row r="5" spans="1:11" s="11" customFormat="1" ht="37" thickBot="1" x14ac:dyDescent="0.25">
      <c r="A5" s="38" t="s">
        <v>224</v>
      </c>
      <c r="B5" s="37"/>
      <c r="C5" s="37" t="s">
        <v>339</v>
      </c>
      <c r="D5" s="37" t="s">
        <v>340</v>
      </c>
      <c r="E5" s="75" t="s">
        <v>338</v>
      </c>
      <c r="F5" s="37" t="s">
        <v>1086</v>
      </c>
      <c r="G5" s="76" t="s">
        <v>1041</v>
      </c>
      <c r="H5" s="76" t="s">
        <v>1042</v>
      </c>
      <c r="I5" s="75" t="s">
        <v>338</v>
      </c>
      <c r="J5" s="37" t="s">
        <v>1043</v>
      </c>
      <c r="K5" s="75" t="s">
        <v>394</v>
      </c>
    </row>
    <row r="6" spans="1:11" s="77" customFormat="1" ht="20" customHeight="1" x14ac:dyDescent="0.2">
      <c r="A6" s="19"/>
      <c r="B6" s="20"/>
      <c r="C6" s="20"/>
      <c r="D6" s="20"/>
      <c r="E6" s="20"/>
      <c r="F6" s="20"/>
      <c r="G6" s="20"/>
      <c r="H6" s="20"/>
      <c r="I6" s="20"/>
      <c r="J6" s="20"/>
      <c r="K6" s="20"/>
    </row>
    <row r="7" spans="1:11" s="80" customFormat="1" ht="17" customHeight="1" x14ac:dyDescent="0.2">
      <c r="A7" s="78" t="s">
        <v>1087</v>
      </c>
      <c r="B7" s="27" t="s">
        <v>225</v>
      </c>
      <c r="C7" s="27" t="s">
        <v>341</v>
      </c>
      <c r="D7" s="27" t="s">
        <v>351</v>
      </c>
      <c r="E7" s="79" t="s">
        <v>352</v>
      </c>
      <c r="F7" s="27" t="s">
        <v>353</v>
      </c>
      <c r="G7" s="27" t="s">
        <v>354</v>
      </c>
      <c r="H7" s="27" t="s">
        <v>355</v>
      </c>
      <c r="I7" s="79" t="s">
        <v>349</v>
      </c>
      <c r="J7" s="27" t="s">
        <v>356</v>
      </c>
      <c r="K7" s="79" t="s">
        <v>350</v>
      </c>
    </row>
    <row r="8" spans="1:11" s="80" customFormat="1" ht="17" customHeight="1" x14ac:dyDescent="0.2">
      <c r="A8" s="78"/>
      <c r="B8" s="82" t="s">
        <v>1046</v>
      </c>
      <c r="C8" s="82" t="s">
        <v>341</v>
      </c>
      <c r="D8" s="82" t="s">
        <v>1047</v>
      </c>
      <c r="E8" s="83" t="s">
        <v>1048</v>
      </c>
      <c r="F8" s="82" t="s">
        <v>1088</v>
      </c>
      <c r="G8" s="82" t="s">
        <v>1089</v>
      </c>
      <c r="H8" s="82" t="s">
        <v>1090</v>
      </c>
      <c r="I8" s="83" t="s">
        <v>1091</v>
      </c>
      <c r="J8" s="82" t="s">
        <v>356</v>
      </c>
      <c r="K8" s="83" t="s">
        <v>1092</v>
      </c>
    </row>
    <row r="9" spans="1:11" s="80" customFormat="1" ht="20" customHeight="1" x14ac:dyDescent="0.2">
      <c r="A9" s="78"/>
      <c r="B9" s="25" t="s">
        <v>342</v>
      </c>
      <c r="C9" s="25" t="s">
        <v>341</v>
      </c>
      <c r="D9" s="25" t="s">
        <v>1047</v>
      </c>
      <c r="E9" s="85" t="s">
        <v>1048</v>
      </c>
      <c r="F9" s="25" t="s">
        <v>0</v>
      </c>
      <c r="G9" s="25" t="s">
        <v>0</v>
      </c>
      <c r="H9" s="25" t="s">
        <v>0</v>
      </c>
      <c r="I9" s="85" t="s">
        <v>1048</v>
      </c>
      <c r="J9" s="25" t="s">
        <v>356</v>
      </c>
      <c r="K9" s="85" t="s">
        <v>1093</v>
      </c>
    </row>
    <row r="10" spans="1:11" s="80" customFormat="1" ht="31" customHeight="1" x14ac:dyDescent="0.2">
      <c r="A10" s="81"/>
      <c r="B10" s="25" t="s">
        <v>343</v>
      </c>
      <c r="C10" s="25" t="s">
        <v>341</v>
      </c>
      <c r="D10" s="25" t="s">
        <v>1047</v>
      </c>
      <c r="E10" s="85" t="s">
        <v>1048</v>
      </c>
      <c r="F10" s="25" t="s">
        <v>357</v>
      </c>
      <c r="G10" s="25" t="s">
        <v>358</v>
      </c>
      <c r="H10" s="25" t="s">
        <v>357</v>
      </c>
      <c r="I10" s="85" t="s">
        <v>1094</v>
      </c>
      <c r="J10" s="25" t="s">
        <v>356</v>
      </c>
      <c r="K10" s="85" t="s">
        <v>1095</v>
      </c>
    </row>
    <row r="11" spans="1:11" s="11" customFormat="1" ht="17" customHeight="1" x14ac:dyDescent="0.2">
      <c r="A11" s="84" t="s">
        <v>1096</v>
      </c>
      <c r="B11" s="27" t="s">
        <v>225</v>
      </c>
      <c r="C11" s="25" t="s">
        <v>344</v>
      </c>
      <c r="D11" s="25" t="s">
        <v>359</v>
      </c>
      <c r="E11" s="85" t="s">
        <v>360</v>
      </c>
      <c r="F11" s="25" t="s">
        <v>361</v>
      </c>
      <c r="G11" s="25" t="s">
        <v>0</v>
      </c>
      <c r="H11" s="25" t="s">
        <v>362</v>
      </c>
      <c r="I11" s="85" t="s">
        <v>363</v>
      </c>
      <c r="J11" s="25" t="s">
        <v>364</v>
      </c>
      <c r="K11" s="85" t="s">
        <v>365</v>
      </c>
    </row>
    <row r="12" spans="1:11" s="11" customFormat="1" ht="17" customHeight="1" x14ac:dyDescent="0.2">
      <c r="A12" s="90"/>
      <c r="B12" s="82" t="s">
        <v>1046</v>
      </c>
      <c r="C12" s="82" t="s">
        <v>387</v>
      </c>
      <c r="D12" s="82" t="s">
        <v>1053</v>
      </c>
      <c r="E12" s="83" t="s">
        <v>1054</v>
      </c>
      <c r="F12" s="82" t="s">
        <v>1097</v>
      </c>
      <c r="G12" s="82" t="s">
        <v>1098</v>
      </c>
      <c r="H12" s="82" t="s">
        <v>1099</v>
      </c>
      <c r="I12" s="83" t="s">
        <v>1100</v>
      </c>
      <c r="J12" s="82" t="s">
        <v>367</v>
      </c>
      <c r="K12" s="83" t="s">
        <v>1101</v>
      </c>
    </row>
    <row r="13" spans="1:11" s="11" customFormat="1" ht="17" customHeight="1" x14ac:dyDescent="0.2">
      <c r="A13" s="90"/>
      <c r="B13" s="25" t="s">
        <v>342</v>
      </c>
      <c r="C13" s="25" t="s">
        <v>387</v>
      </c>
      <c r="D13" s="25" t="s">
        <v>1053</v>
      </c>
      <c r="E13" s="85" t="s">
        <v>1054</v>
      </c>
      <c r="F13" s="25" t="s">
        <v>0</v>
      </c>
      <c r="G13" s="25" t="s">
        <v>0</v>
      </c>
      <c r="H13" s="25" t="s">
        <v>0</v>
      </c>
      <c r="I13" s="85" t="s">
        <v>1054</v>
      </c>
      <c r="J13" s="25" t="s">
        <v>367</v>
      </c>
      <c r="K13" s="85" t="s">
        <v>1102</v>
      </c>
    </row>
    <row r="14" spans="1:11" s="11" customFormat="1" ht="17" customHeight="1" x14ac:dyDescent="0.2">
      <c r="A14" s="86"/>
      <c r="B14" s="25" t="s">
        <v>343</v>
      </c>
      <c r="C14" s="25" t="s">
        <v>387</v>
      </c>
      <c r="D14" s="25" t="s">
        <v>1053</v>
      </c>
      <c r="E14" s="85" t="s">
        <v>1054</v>
      </c>
      <c r="F14" s="25" t="s">
        <v>345</v>
      </c>
      <c r="G14" s="25" t="s">
        <v>393</v>
      </c>
      <c r="H14" s="25" t="s">
        <v>345</v>
      </c>
      <c r="I14" s="85" t="s">
        <v>1103</v>
      </c>
      <c r="J14" s="25" t="s">
        <v>367</v>
      </c>
      <c r="K14" s="85" t="s">
        <v>1104</v>
      </c>
    </row>
    <row r="15" spans="1:11" s="11" customFormat="1" ht="17" customHeight="1" x14ac:dyDescent="0.2">
      <c r="A15" s="84" t="s">
        <v>1105</v>
      </c>
      <c r="B15" s="27" t="s">
        <v>225</v>
      </c>
      <c r="C15" s="25" t="s">
        <v>346</v>
      </c>
      <c r="D15" s="25" t="s">
        <v>369</v>
      </c>
      <c r="E15" s="85" t="s">
        <v>370</v>
      </c>
      <c r="F15" s="25" t="s">
        <v>371</v>
      </c>
      <c r="G15" s="25" t="s">
        <v>372</v>
      </c>
      <c r="H15" s="25" t="s">
        <v>373</v>
      </c>
      <c r="I15" s="85" t="s">
        <v>374</v>
      </c>
      <c r="J15" s="25" t="s">
        <v>367</v>
      </c>
      <c r="K15" s="85" t="s">
        <v>368</v>
      </c>
    </row>
    <row r="16" spans="1:11" s="11" customFormat="1" ht="17" customHeight="1" x14ac:dyDescent="0.2">
      <c r="A16" s="90"/>
      <c r="B16" s="82" t="s">
        <v>1046</v>
      </c>
      <c r="C16" s="82" t="s">
        <v>387</v>
      </c>
      <c r="D16" s="82" t="s">
        <v>1060</v>
      </c>
      <c r="E16" s="83" t="s">
        <v>1061</v>
      </c>
      <c r="F16" s="82" t="s">
        <v>1097</v>
      </c>
      <c r="G16" s="82" t="s">
        <v>1098</v>
      </c>
      <c r="H16" s="82" t="s">
        <v>1099</v>
      </c>
      <c r="I16" s="83" t="s">
        <v>1106</v>
      </c>
      <c r="J16" s="82" t="s">
        <v>367</v>
      </c>
      <c r="K16" s="83" t="s">
        <v>1107</v>
      </c>
    </row>
    <row r="17" spans="1:11" s="11" customFormat="1" ht="17" customHeight="1" x14ac:dyDescent="0.2">
      <c r="A17" s="90"/>
      <c r="B17" s="25" t="s">
        <v>342</v>
      </c>
      <c r="C17" s="25" t="s">
        <v>387</v>
      </c>
      <c r="D17" s="25" t="s">
        <v>1060</v>
      </c>
      <c r="E17" s="85" t="s">
        <v>1061</v>
      </c>
      <c r="F17" s="25" t="s">
        <v>0</v>
      </c>
      <c r="G17" s="25" t="s">
        <v>0</v>
      </c>
      <c r="H17" s="25" t="s">
        <v>0</v>
      </c>
      <c r="I17" s="85" t="s">
        <v>1061</v>
      </c>
      <c r="J17" s="25" t="s">
        <v>367</v>
      </c>
      <c r="K17" s="85" t="s">
        <v>1108</v>
      </c>
    </row>
    <row r="18" spans="1:11" s="11" customFormat="1" ht="17" customHeight="1" x14ac:dyDescent="0.2">
      <c r="A18" s="86"/>
      <c r="B18" s="25" t="s">
        <v>343</v>
      </c>
      <c r="C18" s="25" t="s">
        <v>387</v>
      </c>
      <c r="D18" s="25" t="s">
        <v>1060</v>
      </c>
      <c r="E18" s="85" t="s">
        <v>1061</v>
      </c>
      <c r="F18" s="25" t="s">
        <v>345</v>
      </c>
      <c r="G18" s="25" t="s">
        <v>393</v>
      </c>
      <c r="H18" s="25" t="s">
        <v>345</v>
      </c>
      <c r="I18" s="85" t="s">
        <v>1109</v>
      </c>
      <c r="J18" s="25" t="s">
        <v>367</v>
      </c>
      <c r="K18" s="85" t="s">
        <v>1110</v>
      </c>
    </row>
    <row r="19" spans="1:11" s="11" customFormat="1" ht="17" customHeight="1" x14ac:dyDescent="0.2">
      <c r="A19" s="84" t="s">
        <v>375</v>
      </c>
      <c r="B19" s="27" t="s">
        <v>225</v>
      </c>
      <c r="C19" s="25" t="s">
        <v>387</v>
      </c>
      <c r="D19" s="25" t="s">
        <v>388</v>
      </c>
      <c r="E19" s="85" t="s">
        <v>389</v>
      </c>
      <c r="F19" s="25" t="s">
        <v>390</v>
      </c>
      <c r="G19" s="25" t="s">
        <v>391</v>
      </c>
      <c r="H19" s="25" t="s">
        <v>392</v>
      </c>
      <c r="I19" s="85" t="s">
        <v>385</v>
      </c>
      <c r="J19" s="25" t="s">
        <v>367</v>
      </c>
      <c r="K19" s="85" t="s">
        <v>386</v>
      </c>
    </row>
    <row r="20" spans="1:11" s="11" customFormat="1" ht="17" customHeight="1" x14ac:dyDescent="0.2">
      <c r="A20" s="90"/>
      <c r="B20" s="82" t="s">
        <v>1046</v>
      </c>
      <c r="C20" s="82" t="s">
        <v>387</v>
      </c>
      <c r="D20" s="82" t="s">
        <v>1065</v>
      </c>
      <c r="E20" s="83" t="s">
        <v>1066</v>
      </c>
      <c r="F20" s="82" t="s">
        <v>1097</v>
      </c>
      <c r="G20" s="82" t="s">
        <v>1098</v>
      </c>
      <c r="H20" s="82" t="s">
        <v>1099</v>
      </c>
      <c r="I20" s="83" t="s">
        <v>1111</v>
      </c>
      <c r="J20" s="82" t="s">
        <v>367</v>
      </c>
      <c r="K20" s="83" t="s">
        <v>1112</v>
      </c>
    </row>
    <row r="21" spans="1:11" s="11" customFormat="1" ht="17" customHeight="1" x14ac:dyDescent="0.2">
      <c r="A21" s="90"/>
      <c r="B21" s="25" t="s">
        <v>342</v>
      </c>
      <c r="C21" s="25" t="s">
        <v>387</v>
      </c>
      <c r="D21" s="25" t="s">
        <v>1065</v>
      </c>
      <c r="E21" s="85" t="s">
        <v>1066</v>
      </c>
      <c r="F21" s="25" t="s">
        <v>0</v>
      </c>
      <c r="G21" s="25" t="s">
        <v>0</v>
      </c>
      <c r="H21" s="25" t="s">
        <v>0</v>
      </c>
      <c r="I21" s="85" t="s">
        <v>1066</v>
      </c>
      <c r="J21" s="25" t="s">
        <v>367</v>
      </c>
      <c r="K21" s="85" t="s">
        <v>1113</v>
      </c>
    </row>
    <row r="22" spans="1:11" s="11" customFormat="1" ht="17" customHeight="1" thickBot="1" x14ac:dyDescent="0.25">
      <c r="A22" s="86"/>
      <c r="B22" s="25" t="s">
        <v>343</v>
      </c>
      <c r="C22" s="25" t="s">
        <v>387</v>
      </c>
      <c r="D22" s="25" t="s">
        <v>1065</v>
      </c>
      <c r="E22" s="85" t="s">
        <v>1066</v>
      </c>
      <c r="F22" s="25" t="s">
        <v>345</v>
      </c>
      <c r="G22" s="25" t="s">
        <v>393</v>
      </c>
      <c r="H22" s="25" t="s">
        <v>345</v>
      </c>
      <c r="I22" s="85" t="s">
        <v>1114</v>
      </c>
      <c r="J22" s="25" t="s">
        <v>367</v>
      </c>
      <c r="K22" s="85" t="s">
        <v>1115</v>
      </c>
    </row>
    <row r="23" spans="1:11" ht="17" customHeight="1" x14ac:dyDescent="0.2">
      <c r="A23" s="91" t="s">
        <v>338</v>
      </c>
      <c r="B23" s="92" t="s">
        <v>225</v>
      </c>
      <c r="C23" s="92" t="s">
        <v>376</v>
      </c>
      <c r="D23" s="92" t="s">
        <v>380</v>
      </c>
      <c r="E23" s="92" t="s">
        <v>377</v>
      </c>
      <c r="F23" s="92" t="s">
        <v>381</v>
      </c>
      <c r="G23" s="92" t="s">
        <v>382</v>
      </c>
      <c r="H23" s="92" t="s">
        <v>383</v>
      </c>
      <c r="I23" s="92" t="s">
        <v>378</v>
      </c>
      <c r="J23" s="92" t="s">
        <v>384</v>
      </c>
      <c r="K23" s="92" t="s">
        <v>379</v>
      </c>
    </row>
    <row r="24" spans="1:11" ht="17" customHeight="1" thickBot="1" x14ac:dyDescent="0.25">
      <c r="A24" s="93"/>
      <c r="B24" s="94" t="s">
        <v>1046</v>
      </c>
      <c r="C24" s="94" t="s">
        <v>1075</v>
      </c>
      <c r="D24" s="94" t="s">
        <v>1076</v>
      </c>
      <c r="E24" s="94" t="s">
        <v>1077</v>
      </c>
      <c r="F24" s="94" t="s">
        <v>1116</v>
      </c>
      <c r="G24" s="94" t="s">
        <v>1117</v>
      </c>
      <c r="H24" s="94" t="s">
        <v>1118</v>
      </c>
      <c r="I24" s="94" t="s">
        <v>1119</v>
      </c>
      <c r="J24" s="94" t="s">
        <v>1082</v>
      </c>
      <c r="K24" s="94" t="s">
        <v>1120</v>
      </c>
    </row>
    <row r="25" spans="1:11" ht="64" customHeight="1" x14ac:dyDescent="0.2">
      <c r="A25" s="89" t="s">
        <v>1121</v>
      </c>
      <c r="B25" s="89"/>
      <c r="C25" s="89"/>
      <c r="D25" s="89"/>
      <c r="E25" s="89"/>
      <c r="F25" s="89"/>
      <c r="G25" s="89"/>
      <c r="H25" s="89"/>
      <c r="I25" s="89"/>
      <c r="J25" s="89"/>
      <c r="K25" s="89"/>
    </row>
  </sheetData>
  <mergeCells count="7">
    <mergeCell ref="A25:K25"/>
    <mergeCell ref="G4:H4"/>
    <mergeCell ref="A7:A10"/>
    <mergeCell ref="A11:A14"/>
    <mergeCell ref="A15:A18"/>
    <mergeCell ref="A19:A22"/>
    <mergeCell ref="A23:A24"/>
  </mergeCells>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1C1EB-AA6E-984C-B9EF-A697EBB024E0}">
  <dimension ref="A1:D17"/>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4" width="14" style="10" customWidth="1"/>
    <col min="5" max="16384" width="10.6640625" style="32"/>
  </cols>
  <sheetData>
    <row r="1" spans="1:4" ht="15" customHeight="1" x14ac:dyDescent="0.2">
      <c r="A1" s="102" t="str">
        <f>HYPERLINK("#'Index'!A1","Back to index")</f>
        <v>Back to index</v>
      </c>
    </row>
    <row r="2" spans="1:4" ht="45" customHeight="1" x14ac:dyDescent="0.25">
      <c r="A2" s="9" t="s">
        <v>985</v>
      </c>
    </row>
    <row r="3" spans="1:4" ht="21" customHeight="1" x14ac:dyDescent="0.2">
      <c r="A3" s="12" t="s">
        <v>1122</v>
      </c>
      <c r="B3" s="13"/>
      <c r="C3" s="14"/>
      <c r="D3" s="14"/>
    </row>
    <row r="4" spans="1:4" ht="16" x14ac:dyDescent="0.2">
      <c r="A4" s="51"/>
    </row>
    <row r="5" spans="1:4" s="11" customFormat="1" ht="52" thickBot="1" x14ac:dyDescent="0.25">
      <c r="A5" s="38" t="s">
        <v>1123</v>
      </c>
      <c r="B5" s="37" t="s">
        <v>1124</v>
      </c>
      <c r="C5" s="37" t="s">
        <v>1125</v>
      </c>
      <c r="D5" s="95" t="s">
        <v>1126</v>
      </c>
    </row>
    <row r="6" spans="1:4" s="11" customFormat="1" ht="47" customHeight="1" x14ac:dyDescent="0.2">
      <c r="A6" s="24" t="s">
        <v>1127</v>
      </c>
      <c r="B6" s="25"/>
      <c r="C6" s="25"/>
      <c r="D6" s="96"/>
    </row>
    <row r="7" spans="1:4" s="11" customFormat="1" ht="24" customHeight="1" x14ac:dyDescent="0.2">
      <c r="A7" s="97" t="s">
        <v>1128</v>
      </c>
      <c r="B7" s="25" t="s">
        <v>1129</v>
      </c>
      <c r="C7" s="25" t="s">
        <v>1130</v>
      </c>
      <c r="D7" s="98" t="s">
        <v>1131</v>
      </c>
    </row>
    <row r="8" spans="1:4" s="11" customFormat="1" ht="24" customHeight="1" x14ac:dyDescent="0.2">
      <c r="A8" s="97" t="s">
        <v>1132</v>
      </c>
      <c r="B8" s="25" t="s">
        <v>1133</v>
      </c>
      <c r="C8" s="25" t="s">
        <v>1130</v>
      </c>
      <c r="D8" s="99" t="s">
        <v>1134</v>
      </c>
    </row>
    <row r="9" spans="1:4" s="11" customFormat="1" ht="24" customHeight="1" x14ac:dyDescent="0.2">
      <c r="A9" s="24" t="s">
        <v>455</v>
      </c>
      <c r="B9" s="25"/>
      <c r="C9" s="25"/>
      <c r="D9" s="99"/>
    </row>
    <row r="10" spans="1:4" s="11" customFormat="1" ht="24" customHeight="1" x14ac:dyDescent="0.2">
      <c r="A10" s="97" t="s">
        <v>1135</v>
      </c>
      <c r="B10" s="25" t="s">
        <v>1136</v>
      </c>
      <c r="C10" s="25" t="s">
        <v>1137</v>
      </c>
      <c r="D10" s="99" t="s">
        <v>1137</v>
      </c>
    </row>
    <row r="11" spans="1:4" s="11" customFormat="1" ht="24" customHeight="1" x14ac:dyDescent="0.2">
      <c r="A11" s="24" t="s">
        <v>1138</v>
      </c>
      <c r="B11" s="25"/>
      <c r="C11" s="25"/>
      <c r="D11" s="99"/>
    </row>
    <row r="12" spans="1:4" s="11" customFormat="1" ht="38" customHeight="1" x14ac:dyDescent="0.2">
      <c r="A12" s="97" t="s">
        <v>1139</v>
      </c>
      <c r="B12" s="25" t="s">
        <v>478</v>
      </c>
      <c r="C12" s="25" t="s">
        <v>1130</v>
      </c>
      <c r="D12" s="99" t="s">
        <v>1140</v>
      </c>
    </row>
    <row r="13" spans="1:4" s="11" customFormat="1" ht="24" customHeight="1" x14ac:dyDescent="0.2">
      <c r="A13" s="24" t="s">
        <v>1141</v>
      </c>
      <c r="B13" s="25"/>
      <c r="C13" s="25"/>
      <c r="D13" s="99"/>
    </row>
    <row r="14" spans="1:4" s="11" customFormat="1" ht="36" customHeight="1" x14ac:dyDescent="0.2">
      <c r="A14" s="97" t="s">
        <v>1142</v>
      </c>
      <c r="B14" s="25" t="s">
        <v>1143</v>
      </c>
      <c r="C14" s="25" t="s">
        <v>1130</v>
      </c>
      <c r="D14" s="98" t="s">
        <v>504</v>
      </c>
    </row>
    <row r="15" spans="1:4" s="11" customFormat="1" ht="24" customHeight="1" x14ac:dyDescent="0.2">
      <c r="A15" s="97" t="s">
        <v>1144</v>
      </c>
      <c r="B15" s="25" t="s">
        <v>478</v>
      </c>
      <c r="C15" s="25" t="s">
        <v>1130</v>
      </c>
      <c r="D15" s="99" t="s">
        <v>1140</v>
      </c>
    </row>
    <row r="16" spans="1:4" s="11" customFormat="1" ht="38" customHeight="1" thickBot="1" x14ac:dyDescent="0.25">
      <c r="A16" s="100" t="s">
        <v>1145</v>
      </c>
      <c r="B16" s="25"/>
      <c r="C16" s="25"/>
      <c r="D16" s="101" t="s">
        <v>1146</v>
      </c>
    </row>
    <row r="17" spans="1:4" ht="58" customHeight="1" x14ac:dyDescent="0.2">
      <c r="A17" s="52"/>
      <c r="B17" s="52"/>
      <c r="C17" s="52"/>
      <c r="D17" s="52"/>
    </row>
  </sheetData>
  <mergeCells count="1">
    <mergeCell ref="A17:D17"/>
  </mergeCells>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486AB-1823-1449-93F3-1A42703937C5}">
  <dimension ref="A1:B10"/>
  <sheetViews>
    <sheetView showGridLines="0" zoomScaleNormal="100" workbookViewId="0">
      <selection activeCell="A2" sqref="A2"/>
    </sheetView>
  </sheetViews>
  <sheetFormatPr baseColWidth="10" defaultColWidth="10.6640625" defaultRowHeight="15" customHeight="1" x14ac:dyDescent="0.2"/>
  <cols>
    <col min="1" max="1" width="45.5" style="32" customWidth="1"/>
    <col min="2" max="2" width="14" style="10" customWidth="1"/>
    <col min="3" max="16384" width="10.6640625" style="32"/>
  </cols>
  <sheetData>
    <row r="1" spans="1:2" ht="15" customHeight="1" x14ac:dyDescent="0.2">
      <c r="A1" s="102" t="str">
        <f>HYPERLINK("#'Index'!A1","Back to index")</f>
        <v>Back to index</v>
      </c>
    </row>
    <row r="2" spans="1:2" ht="45" customHeight="1" x14ac:dyDescent="0.25">
      <c r="A2" s="9" t="s">
        <v>985</v>
      </c>
    </row>
    <row r="3" spans="1:2" ht="21" customHeight="1" x14ac:dyDescent="0.2">
      <c r="A3" s="12" t="s">
        <v>1147</v>
      </c>
      <c r="B3" s="13"/>
    </row>
    <row r="4" spans="1:2" ht="16" x14ac:dyDescent="0.2">
      <c r="A4" s="51"/>
    </row>
    <row r="5" spans="1:2" s="11" customFormat="1" ht="18" thickBot="1" x14ac:dyDescent="0.25">
      <c r="A5" s="38" t="s">
        <v>224</v>
      </c>
      <c r="B5" s="95"/>
    </row>
    <row r="6" spans="1:2" s="11" customFormat="1" ht="24" customHeight="1" x14ac:dyDescent="0.2">
      <c r="A6" s="24" t="s">
        <v>1011</v>
      </c>
      <c r="B6" s="96" t="s">
        <v>1148</v>
      </c>
    </row>
    <row r="7" spans="1:2" s="11" customFormat="1" ht="24" customHeight="1" x14ac:dyDescent="0.2">
      <c r="A7" s="24" t="s">
        <v>1017</v>
      </c>
      <c r="B7" s="99" t="s">
        <v>1149</v>
      </c>
    </row>
    <row r="8" spans="1:2" s="11" customFormat="1" ht="24" customHeight="1" x14ac:dyDescent="0.2">
      <c r="A8" s="24" t="s">
        <v>1150</v>
      </c>
      <c r="B8" s="99" t="s">
        <v>1149</v>
      </c>
    </row>
    <row r="9" spans="1:2" s="11" customFormat="1" ht="24" customHeight="1" thickBot="1" x14ac:dyDescent="0.25">
      <c r="A9" s="24" t="s">
        <v>1151</v>
      </c>
      <c r="B9" s="99" t="s">
        <v>1149</v>
      </c>
    </row>
    <row r="10" spans="1:2" ht="58" customHeight="1" x14ac:dyDescent="0.2">
      <c r="A10" s="52"/>
      <c r="B10" s="52"/>
    </row>
  </sheetData>
  <mergeCells count="1">
    <mergeCell ref="A10:B10"/>
  </mergeCells>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53</vt:i4>
      </vt:variant>
    </vt:vector>
  </HeadingPairs>
  <TitlesOfParts>
    <vt:vector size="53" baseType="lpstr">
      <vt:lpstr>Index</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vector>
  </TitlesOfParts>
  <Company>Kirchhoff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Alwin</dc:creator>
  <cp:lastModifiedBy>Kirchhoff_FP</cp:lastModifiedBy>
  <cp:lastPrinted>2020-12-08T12:02:33Z</cp:lastPrinted>
  <dcterms:created xsi:type="dcterms:W3CDTF">2011-03-22T22:45:45Z</dcterms:created>
  <dcterms:modified xsi:type="dcterms:W3CDTF">2021-12-02T13:58:14Z</dcterms:modified>
</cp:coreProperties>
</file>